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\Desktop\"/>
    </mc:Choice>
  </mc:AlternateContent>
  <xr:revisionPtr revIDLastSave="0" documentId="8_{E5145373-C364-435D-A889-21758AB9B7FE}" xr6:coauthVersionLast="47" xr6:coauthVersionMax="47" xr10:uidLastSave="{00000000-0000-0000-0000-000000000000}"/>
  <bookViews>
    <workbookView xWindow="-120" yWindow="-120" windowWidth="29040" windowHeight="15840" firstSheet="8" activeTab="8" xr2:uid="{0E49E7F0-9336-4409-91BB-AEE8F3B00BDC}"/>
  </bookViews>
  <sheets>
    <sheet name="Løntabel oktober 2017" sheetId="1" state="hidden" r:id="rId1"/>
    <sheet name="Deltid oktober 2017" sheetId="5" state="hidden" r:id="rId2"/>
    <sheet name="Løntabel oktober 2018" sheetId="2" state="hidden" r:id="rId3"/>
    <sheet name="Deltid oktober 2018" sheetId="6" state="hidden" r:id="rId4"/>
    <sheet name="Løntabel oktober 2019" sheetId="3" state="hidden" r:id="rId5"/>
    <sheet name="Deltid oktober 2019" sheetId="7" state="hidden" r:id="rId6"/>
    <sheet name="Løntabel oktober 2020" sheetId="4" state="hidden" r:id="rId7"/>
    <sheet name="Løntabel oktober 2021" sheetId="10" state="hidden" r:id="rId8"/>
    <sheet name="Deltid juni 2023" sheetId="13" r:id="rId9"/>
    <sheet name="Løntabel juni 2023" sheetId="14" state="hidden" r:id="rId10"/>
    <sheet name="Løntabel juni 2022" sheetId="11" state="hidden" r:id="rId11"/>
    <sheet name="Deltid oktober 2021" sheetId="9" state="hidden" r:id="rId12"/>
    <sheet name="Deltid juni 2022" sheetId="12" state="hidden" r:id="rId13"/>
    <sheet name="Deltid oktober 2020" sheetId="8" state="hidden" r:id="rId14"/>
  </sheets>
  <definedNames>
    <definedName name="Kommune" localSheetId="10">#REF!</definedName>
    <definedName name="Kommune" localSheetId="9">#REF!</definedName>
    <definedName name="Kommune" localSheetId="7">#REF!</definedName>
    <definedName name="Kommune">#REF!</definedName>
    <definedName name="Løntrin" localSheetId="7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13" l="1"/>
  <c r="G63" i="13" s="1"/>
  <c r="D63" i="13"/>
  <c r="C63" i="13"/>
  <c r="G57" i="13"/>
  <c r="F57" i="13"/>
  <c r="E57" i="13"/>
  <c r="D57" i="13"/>
  <c r="C57" i="13"/>
  <c r="G52" i="13"/>
  <c r="F52" i="13"/>
  <c r="E52" i="13"/>
  <c r="D52" i="13"/>
  <c r="C52" i="13"/>
  <c r="G48" i="13"/>
  <c r="F48" i="13"/>
  <c r="E48" i="13"/>
  <c r="D48" i="13"/>
  <c r="C48" i="13"/>
  <c r="G44" i="13"/>
  <c r="F44" i="13"/>
  <c r="E44" i="13"/>
  <c r="D44" i="13"/>
  <c r="C44" i="13"/>
  <c r="G39" i="13"/>
  <c r="F39" i="13"/>
  <c r="E39" i="13"/>
  <c r="D39" i="13"/>
  <c r="C39" i="13"/>
  <c r="G34" i="13"/>
  <c r="F34" i="13"/>
  <c r="E34" i="13"/>
  <c r="D34" i="13"/>
  <c r="C34" i="13"/>
  <c r="G29" i="13"/>
  <c r="F29" i="13"/>
  <c r="E29" i="13"/>
  <c r="D29" i="13"/>
  <c r="C29" i="13"/>
  <c r="G24" i="13"/>
  <c r="F24" i="13"/>
  <c r="E24" i="13"/>
  <c r="D24" i="13"/>
  <c r="C24" i="13"/>
  <c r="D18" i="13"/>
  <c r="E18" i="13"/>
  <c r="F18" i="13"/>
  <c r="G18" i="13"/>
  <c r="C18" i="13"/>
  <c r="D6" i="14"/>
  <c r="D7" i="13"/>
  <c r="D6" i="13"/>
  <c r="B110" i="12"/>
  <c r="D7" i="12"/>
  <c r="E63" i="13" l="1"/>
  <c r="F63" i="13"/>
  <c r="E66" i="13"/>
  <c r="E64" i="13"/>
  <c r="E65" i="13" s="1"/>
  <c r="D47" i="13"/>
  <c r="D45" i="13"/>
  <c r="D46" i="13" s="1"/>
  <c r="E27" i="13"/>
  <c r="E25" i="13"/>
  <c r="E26" i="13" s="1"/>
  <c r="D27" i="13"/>
  <c r="D25" i="13"/>
  <c r="D26" i="13" s="1"/>
  <c r="E47" i="13"/>
  <c r="E45" i="13"/>
  <c r="E46" i="13" s="1"/>
  <c r="F58" i="13"/>
  <c r="F59" i="13" s="1"/>
  <c r="F60" i="13"/>
  <c r="F27" i="13"/>
  <c r="F25" i="13"/>
  <c r="F26" i="13" s="1"/>
  <c r="D58" i="13"/>
  <c r="D60" i="13"/>
  <c r="D59" i="13"/>
  <c r="E58" i="13"/>
  <c r="E59" i="13" s="1"/>
  <c r="E60" i="13"/>
  <c r="F30" i="13"/>
  <c r="F31" i="13" s="1"/>
  <c r="F32" i="13"/>
  <c r="F47" i="13"/>
  <c r="F45" i="13"/>
  <c r="F46" i="13" s="1"/>
  <c r="D66" i="13"/>
  <c r="D64" i="13"/>
  <c r="D65" i="13" s="1"/>
  <c r="F66" i="13"/>
  <c r="F64" i="13"/>
  <c r="F65" i="13" s="1"/>
  <c r="F51" i="13"/>
  <c r="F49" i="13"/>
  <c r="F50" i="13" s="1"/>
  <c r="C25" i="13"/>
  <c r="C26" i="13" s="1"/>
  <c r="C27" i="13"/>
  <c r="G27" i="13"/>
  <c r="G25" i="13"/>
  <c r="G26" i="13" s="1"/>
  <c r="G49" i="13"/>
  <c r="G50" i="13" s="1"/>
  <c r="G51" i="13"/>
  <c r="D53" i="13"/>
  <c r="D54" i="13" s="1"/>
  <c r="D55" i="13"/>
  <c r="C19" i="13"/>
  <c r="C20" i="13" s="1"/>
  <c r="C21" i="13"/>
  <c r="G40" i="13"/>
  <c r="G41" i="13" s="1"/>
  <c r="G42" i="13"/>
  <c r="C32" i="13"/>
  <c r="C30" i="13"/>
  <c r="C31" i="13" s="1"/>
  <c r="D35" i="13"/>
  <c r="D36" i="13" s="1"/>
  <c r="D37" i="13"/>
  <c r="G35" i="13"/>
  <c r="G36" i="13" s="1"/>
  <c r="G37" i="13"/>
  <c r="C45" i="13"/>
  <c r="C47" i="13"/>
  <c r="C46" i="13"/>
  <c r="G47" i="13"/>
  <c r="G45" i="13"/>
  <c r="G46" i="13" s="1"/>
  <c r="E19" i="13"/>
  <c r="E20" i="13" s="1"/>
  <c r="E21" i="13"/>
  <c r="F40" i="13"/>
  <c r="F41" i="13" s="1"/>
  <c r="F42" i="13"/>
  <c r="F35" i="13"/>
  <c r="F36" i="13" s="1"/>
  <c r="F37" i="13"/>
  <c r="C40" i="13"/>
  <c r="C41" i="13" s="1"/>
  <c r="C42" i="13"/>
  <c r="G58" i="13"/>
  <c r="G59" i="13" s="1"/>
  <c r="G60" i="13"/>
  <c r="C51" i="13"/>
  <c r="C49" i="13"/>
  <c r="C50" i="13" s="1"/>
  <c r="C53" i="13"/>
  <c r="C54" i="13" s="1"/>
  <c r="C55" i="13"/>
  <c r="E35" i="13"/>
  <c r="E36" i="13" s="1"/>
  <c r="E37" i="13"/>
  <c r="F53" i="13"/>
  <c r="F54" i="13" s="1"/>
  <c r="F55" i="13"/>
  <c r="G53" i="13"/>
  <c r="G54" i="13" s="1"/>
  <c r="G55" i="13"/>
  <c r="C64" i="13"/>
  <c r="C66" i="13"/>
  <c r="C65" i="13"/>
  <c r="G66" i="13"/>
  <c r="G64" i="13"/>
  <c r="G65" i="13" s="1"/>
  <c r="D40" i="13"/>
  <c r="D41" i="13" s="1"/>
  <c r="D42" i="13"/>
  <c r="E53" i="13"/>
  <c r="E54" i="13" s="1"/>
  <c r="E55" i="13"/>
  <c r="G19" i="13"/>
  <c r="G21" i="13"/>
  <c r="G20" i="13"/>
  <c r="G30" i="13"/>
  <c r="G31" i="13" s="1"/>
  <c r="G32" i="13"/>
  <c r="C58" i="13"/>
  <c r="C59" i="13" s="1"/>
  <c r="C60" i="13"/>
  <c r="E32" i="13"/>
  <c r="E30" i="13"/>
  <c r="E31" i="13" s="1"/>
  <c r="D32" i="13"/>
  <c r="D30" i="13"/>
  <c r="D31" i="13" s="1"/>
  <c r="E40" i="13"/>
  <c r="E41" i="13" s="1"/>
  <c r="E42" i="13"/>
  <c r="E51" i="13"/>
  <c r="E49" i="13"/>
  <c r="E50" i="13" s="1"/>
  <c r="C35" i="13"/>
  <c r="C36" i="13" s="1"/>
  <c r="C37" i="13"/>
  <c r="D19" i="13"/>
  <c r="D20" i="13" s="1"/>
  <c r="D21" i="13"/>
  <c r="F19" i="13"/>
  <c r="F20" i="13" s="1"/>
  <c r="F21" i="13"/>
  <c r="D51" i="13"/>
  <c r="D49" i="13"/>
  <c r="D50" i="13" s="1"/>
  <c r="B110" i="9" l="1"/>
  <c r="C110" i="12"/>
  <c r="C57" i="12" s="1"/>
  <c r="D6" i="12"/>
  <c r="C18" i="9"/>
  <c r="C110" i="9"/>
  <c r="D6" i="11"/>
  <c r="D6" i="9"/>
  <c r="D7" i="9"/>
  <c r="D7" i="8"/>
  <c r="D6" i="10"/>
  <c r="C18" i="8"/>
  <c r="C24" i="8"/>
  <c r="D18" i="8"/>
  <c r="B105" i="8"/>
  <c r="G53" i="5"/>
  <c r="F53" i="5"/>
  <c r="E53" i="5"/>
  <c r="D53" i="5"/>
  <c r="C53" i="5"/>
  <c r="G47" i="5"/>
  <c r="F47" i="5"/>
  <c r="E47" i="5"/>
  <c r="D47" i="5"/>
  <c r="C47" i="5"/>
  <c r="G42" i="5"/>
  <c r="F42" i="5"/>
  <c r="E42" i="5"/>
  <c r="D42" i="5"/>
  <c r="C42" i="5"/>
  <c r="G38" i="5"/>
  <c r="F38" i="5"/>
  <c r="E38" i="5"/>
  <c r="D38" i="5"/>
  <c r="C38" i="5"/>
  <c r="G34" i="5"/>
  <c r="F34" i="5"/>
  <c r="E34" i="5"/>
  <c r="D34" i="5"/>
  <c r="C34" i="5"/>
  <c r="G29" i="5"/>
  <c r="F29" i="5"/>
  <c r="E29" i="5"/>
  <c r="D29" i="5"/>
  <c r="C29" i="5"/>
  <c r="G24" i="5"/>
  <c r="F24" i="5"/>
  <c r="E24" i="5"/>
  <c r="D24" i="5"/>
  <c r="C24" i="5"/>
  <c r="G19" i="5"/>
  <c r="F19" i="5"/>
  <c r="E19" i="5"/>
  <c r="D19" i="5"/>
  <c r="C19" i="5"/>
  <c r="D13" i="5"/>
  <c r="E13" i="5"/>
  <c r="F13" i="5"/>
  <c r="G13" i="5"/>
  <c r="C13" i="5"/>
  <c r="E57" i="12" l="1"/>
  <c r="E58" i="12" s="1"/>
  <c r="E59" i="12" s="1"/>
  <c r="G18" i="12"/>
  <c r="C18" i="12"/>
  <c r="C63" i="12"/>
  <c r="G39" i="12"/>
  <c r="F24" i="12"/>
  <c r="D24" i="12"/>
  <c r="E52" i="12"/>
  <c r="E55" i="12" s="1"/>
  <c r="C24" i="12"/>
  <c r="C39" i="12"/>
  <c r="G52" i="12"/>
  <c r="F39" i="12"/>
  <c r="E24" i="12"/>
  <c r="E25" i="12" s="1"/>
  <c r="E39" i="12"/>
  <c r="D52" i="12"/>
  <c r="F52" i="12"/>
  <c r="F53" i="12" s="1"/>
  <c r="F54" i="12" s="1"/>
  <c r="D18" i="12"/>
  <c r="D39" i="12"/>
  <c r="C52" i="12"/>
  <c r="G34" i="12"/>
  <c r="E18" i="12"/>
  <c r="G48" i="12"/>
  <c r="F34" i="12"/>
  <c r="F18" i="12"/>
  <c r="D48" i="12"/>
  <c r="D49" i="12" s="1"/>
  <c r="D50" i="12" s="1"/>
  <c r="C48" i="12"/>
  <c r="C51" i="12" s="1"/>
  <c r="G29" i="12"/>
  <c r="G44" i="12"/>
  <c r="G47" i="12" s="1"/>
  <c r="G24" i="12"/>
  <c r="G63" i="12"/>
  <c r="G66" i="12" s="1"/>
  <c r="F48" i="12"/>
  <c r="F51" i="12" s="1"/>
  <c r="E34" i="12"/>
  <c r="E63" i="12"/>
  <c r="E66" i="12" s="1"/>
  <c r="C34" i="12"/>
  <c r="D63" i="12"/>
  <c r="F29" i="12"/>
  <c r="C44" i="12"/>
  <c r="F63" i="12"/>
  <c r="E48" i="12"/>
  <c r="E49" i="12" s="1"/>
  <c r="E50" i="12" s="1"/>
  <c r="D34" i="12"/>
  <c r="G57" i="12"/>
  <c r="F44" i="12"/>
  <c r="E29" i="12"/>
  <c r="C29" i="12"/>
  <c r="D57" i="12"/>
  <c r="F57" i="12"/>
  <c r="E44" i="12"/>
  <c r="E47" i="12" s="1"/>
  <c r="D29" i="12"/>
  <c r="D44" i="12"/>
  <c r="F48" i="9"/>
  <c r="F49" i="9" s="1"/>
  <c r="D48" i="9"/>
  <c r="D51" i="9" s="1"/>
  <c r="G48" i="9"/>
  <c r="G51" i="9" s="1"/>
  <c r="C34" i="9"/>
  <c r="C35" i="9" s="1"/>
  <c r="C36" i="9" s="1"/>
  <c r="G63" i="9"/>
  <c r="G64" i="9" s="1"/>
  <c r="G65" i="9" s="1"/>
  <c r="G34" i="9"/>
  <c r="G35" i="9" s="1"/>
  <c r="D52" i="9"/>
  <c r="D53" i="9" s="1"/>
  <c r="D54" i="9" s="1"/>
  <c r="C39" i="9"/>
  <c r="C42" i="9" s="1"/>
  <c r="E48" i="9"/>
  <c r="E49" i="9" s="1"/>
  <c r="F52" i="9"/>
  <c r="F55" i="9" s="1"/>
  <c r="D39" i="9"/>
  <c r="D42" i="9" s="1"/>
  <c r="D63" i="9"/>
  <c r="D66" i="9" s="1"/>
  <c r="E39" i="9"/>
  <c r="E42" i="9" s="1"/>
  <c r="F24" i="9"/>
  <c r="F25" i="9" s="1"/>
  <c r="F39" i="9"/>
  <c r="F42" i="9" s="1"/>
  <c r="G57" i="9"/>
  <c r="G60" i="9" s="1"/>
  <c r="G24" i="9"/>
  <c r="G27" i="9" s="1"/>
  <c r="G39" i="9"/>
  <c r="G40" i="9" s="1"/>
  <c r="E63" i="9"/>
  <c r="E64" i="9" s="1"/>
  <c r="E65" i="9" s="1"/>
  <c r="C29" i="9"/>
  <c r="C32" i="9" s="1"/>
  <c r="C24" i="9"/>
  <c r="C25" i="9" s="1"/>
  <c r="C26" i="9" s="1"/>
  <c r="C44" i="9"/>
  <c r="C47" i="9" s="1"/>
  <c r="F63" i="9"/>
  <c r="F66" i="9" s="1"/>
  <c r="E29" i="9"/>
  <c r="E32" i="9" s="1"/>
  <c r="D44" i="9"/>
  <c r="D45" i="9" s="1"/>
  <c r="D46" i="9" s="1"/>
  <c r="D34" i="9"/>
  <c r="D37" i="9" s="1"/>
  <c r="E57" i="9"/>
  <c r="E58" i="9" s="1"/>
  <c r="E59" i="9" s="1"/>
  <c r="D29" i="9"/>
  <c r="D32" i="9" s="1"/>
  <c r="E44" i="9"/>
  <c r="E45" i="9" s="1"/>
  <c r="E46" i="9" s="1"/>
  <c r="C52" i="9"/>
  <c r="C53" i="9" s="1"/>
  <c r="C54" i="9" s="1"/>
  <c r="F57" i="9"/>
  <c r="F58" i="9" s="1"/>
  <c r="C57" i="9"/>
  <c r="C60" i="9" s="1"/>
  <c r="G52" i="9"/>
  <c r="G55" i="9" s="1"/>
  <c r="F44" i="9"/>
  <c r="F47" i="9" s="1"/>
  <c r="D24" i="9"/>
  <c r="D27" i="9" s="1"/>
  <c r="F29" i="9"/>
  <c r="F32" i="9" s="1"/>
  <c r="G44" i="9"/>
  <c r="G45" i="9" s="1"/>
  <c r="G46" i="9" s="1"/>
  <c r="E52" i="9"/>
  <c r="E55" i="9" s="1"/>
  <c r="C63" i="9"/>
  <c r="C64" i="9" s="1"/>
  <c r="C65" i="9" s="1"/>
  <c r="E34" i="9"/>
  <c r="E35" i="9" s="1"/>
  <c r="D57" i="9"/>
  <c r="D60" i="9" s="1"/>
  <c r="F34" i="9"/>
  <c r="F35" i="9" s="1"/>
  <c r="E24" i="9"/>
  <c r="E25" i="9" s="1"/>
  <c r="G29" i="9"/>
  <c r="G30" i="9" s="1"/>
  <c r="G31" i="9" s="1"/>
  <c r="C48" i="9"/>
  <c r="C49" i="9" s="1"/>
  <c r="C50" i="9" s="1"/>
  <c r="D54" i="5"/>
  <c r="D55" i="5" s="1"/>
  <c r="D56" i="5"/>
  <c r="G27" i="5"/>
  <c r="G25" i="5"/>
  <c r="G26" i="5" s="1"/>
  <c r="G45" i="5"/>
  <c r="G43" i="5"/>
  <c r="G44" i="5" s="1"/>
  <c r="E14" i="5"/>
  <c r="E15" i="5" s="1"/>
  <c r="E16" i="5"/>
  <c r="E48" i="5"/>
  <c r="E49" i="5" s="1"/>
  <c r="E50" i="5"/>
  <c r="F27" i="5"/>
  <c r="F25" i="5"/>
  <c r="F26" i="5" s="1"/>
  <c r="E30" i="5"/>
  <c r="E31" i="5" s="1"/>
  <c r="E32" i="5"/>
  <c r="C32" i="5"/>
  <c r="C30" i="5"/>
  <c r="C31" i="5" s="1"/>
  <c r="C50" i="5"/>
  <c r="C48" i="5"/>
  <c r="C49" i="5" s="1"/>
  <c r="G50" i="5"/>
  <c r="G48" i="5"/>
  <c r="G49" i="5" s="1"/>
  <c r="D39" i="5"/>
  <c r="D40" i="5" s="1"/>
  <c r="D41" i="5"/>
  <c r="D14" i="5"/>
  <c r="D15" i="5" s="1"/>
  <c r="D16" i="5"/>
  <c r="E25" i="5"/>
  <c r="E26" i="5" s="1"/>
  <c r="E27" i="5"/>
  <c r="F14" i="5"/>
  <c r="F15" i="5" s="1"/>
  <c r="F16" i="5"/>
  <c r="F37" i="5"/>
  <c r="F35" i="5"/>
  <c r="F36" i="5" s="1"/>
  <c r="F56" i="5"/>
  <c r="F54" i="5"/>
  <c r="F55" i="5" s="1"/>
  <c r="D48" i="5"/>
  <c r="D49" i="5" s="1"/>
  <c r="D50" i="5"/>
  <c r="C16" i="5"/>
  <c r="C14" i="5"/>
  <c r="C15" i="5" s="1"/>
  <c r="C27" i="5"/>
  <c r="C25" i="5"/>
  <c r="C26" i="5" s="1"/>
  <c r="C37" i="5"/>
  <c r="C35" i="5"/>
  <c r="C36" i="5" s="1"/>
  <c r="C45" i="5"/>
  <c r="C43" i="5"/>
  <c r="C44" i="5" s="1"/>
  <c r="C56" i="5"/>
  <c r="C54" i="5"/>
  <c r="C55" i="5" s="1"/>
  <c r="D45" i="5"/>
  <c r="D43" i="5"/>
  <c r="D44" i="5" s="1"/>
  <c r="D25" i="5"/>
  <c r="D26" i="5" s="1"/>
  <c r="D27" i="5"/>
  <c r="E43" i="5"/>
  <c r="E44" i="5" s="1"/>
  <c r="E45" i="5"/>
  <c r="F22" i="5"/>
  <c r="F20" i="5"/>
  <c r="F21" i="5" s="1"/>
  <c r="F41" i="5"/>
  <c r="F39" i="5"/>
  <c r="F40" i="5" s="1"/>
  <c r="G16" i="5"/>
  <c r="G14" i="5"/>
  <c r="G15" i="5" s="1"/>
  <c r="G37" i="5"/>
  <c r="G35" i="5"/>
  <c r="G36" i="5" s="1"/>
  <c r="G56" i="5"/>
  <c r="G54" i="5"/>
  <c r="G55" i="5" s="1"/>
  <c r="D35" i="5"/>
  <c r="D36" i="5" s="1"/>
  <c r="D37" i="5"/>
  <c r="F43" i="5"/>
  <c r="F44" i="5" s="1"/>
  <c r="F45" i="5"/>
  <c r="C22" i="5"/>
  <c r="C20" i="5"/>
  <c r="C21" i="5" s="1"/>
  <c r="C41" i="5"/>
  <c r="C39" i="5"/>
  <c r="C40" i="5" s="1"/>
  <c r="D22" i="5"/>
  <c r="D20" i="5"/>
  <c r="D21" i="5" s="1"/>
  <c r="E35" i="5"/>
  <c r="E36" i="5" s="1"/>
  <c r="E37" i="5"/>
  <c r="E20" i="5"/>
  <c r="E21" i="5" s="1"/>
  <c r="E22" i="5"/>
  <c r="E54" i="5"/>
  <c r="E55" i="5" s="1"/>
  <c r="E56" i="5"/>
  <c r="F30" i="5"/>
  <c r="F31" i="5" s="1"/>
  <c r="F32" i="5"/>
  <c r="F50" i="5"/>
  <c r="F48" i="5"/>
  <c r="F49" i="5" s="1"/>
  <c r="D30" i="5"/>
  <c r="D31" i="5" s="1"/>
  <c r="D32" i="5"/>
  <c r="E39" i="5"/>
  <c r="E40" i="5" s="1"/>
  <c r="E41" i="5"/>
  <c r="G22" i="5"/>
  <c r="G20" i="5"/>
  <c r="G21" i="5" s="1"/>
  <c r="G32" i="5"/>
  <c r="G30" i="5"/>
  <c r="G31" i="5" s="1"/>
  <c r="G41" i="5"/>
  <c r="G39" i="5"/>
  <c r="G40" i="5" s="1"/>
  <c r="E60" i="12" l="1"/>
  <c r="G19" i="12"/>
  <c r="G20" i="12" s="1"/>
  <c r="G21" i="12"/>
  <c r="F37" i="12"/>
  <c r="D35" i="12"/>
  <c r="D36" i="12" s="1"/>
  <c r="C19" i="12"/>
  <c r="E37" i="12"/>
  <c r="E30" i="12"/>
  <c r="C35" i="12"/>
  <c r="C36" i="12" s="1"/>
  <c r="E53" i="12"/>
  <c r="E54" i="12" s="1"/>
  <c r="F50" i="9"/>
  <c r="C30" i="9"/>
  <c r="C31" i="9" s="1"/>
  <c r="F51" i="9"/>
  <c r="C37" i="12"/>
  <c r="G45" i="12"/>
  <c r="G46" i="12" s="1"/>
  <c r="D37" i="12"/>
  <c r="D51" i="12"/>
  <c r="E51" i="12"/>
  <c r="E35" i="12"/>
  <c r="E36" i="12" s="1"/>
  <c r="D21" i="12"/>
  <c r="F30" i="12"/>
  <c r="E27" i="12"/>
  <c r="F49" i="12"/>
  <c r="F50" i="12" s="1"/>
  <c r="E32" i="12"/>
  <c r="F55" i="12"/>
  <c r="G64" i="12"/>
  <c r="G65" i="12" s="1"/>
  <c r="E45" i="12"/>
  <c r="E46" i="12" s="1"/>
  <c r="D19" i="12"/>
  <c r="E64" i="12"/>
  <c r="E65" i="12" s="1"/>
  <c r="G27" i="12"/>
  <c r="C32" i="12"/>
  <c r="E26" i="12"/>
  <c r="C21" i="12"/>
  <c r="G25" i="12"/>
  <c r="F32" i="12"/>
  <c r="F35" i="12"/>
  <c r="F36" i="12" s="1"/>
  <c r="C49" i="12"/>
  <c r="C50" i="12" s="1"/>
  <c r="G30" i="12"/>
  <c r="G32" i="12"/>
  <c r="D42" i="12"/>
  <c r="D40" i="12"/>
  <c r="D41" i="12" s="1"/>
  <c r="C30" i="12"/>
  <c r="C53" i="12"/>
  <c r="C54" i="12" s="1"/>
  <c r="C55" i="12"/>
  <c r="G49" i="12"/>
  <c r="G50" i="12" s="1"/>
  <c r="G51" i="12"/>
  <c r="D45" i="12"/>
  <c r="D46" i="12" s="1"/>
  <c r="D47" i="12"/>
  <c r="G58" i="12"/>
  <c r="G59" i="12" s="1"/>
  <c r="G60" i="12"/>
  <c r="G35" i="12"/>
  <c r="G36" i="12" s="1"/>
  <c r="G37" i="12"/>
  <c r="C58" i="12"/>
  <c r="C59" i="12" s="1"/>
  <c r="C60" i="12"/>
  <c r="F27" i="12"/>
  <c r="F25" i="12"/>
  <c r="C40" i="12"/>
  <c r="C41" i="12" s="1"/>
  <c r="C42" i="12"/>
  <c r="E40" i="12"/>
  <c r="E41" i="12" s="1"/>
  <c r="E42" i="12"/>
  <c r="F40" i="12"/>
  <c r="F41" i="12" s="1"/>
  <c r="F42" i="12"/>
  <c r="C45" i="12"/>
  <c r="C46" i="12" s="1"/>
  <c r="C47" i="12"/>
  <c r="G40" i="12"/>
  <c r="G41" i="12" s="1"/>
  <c r="G42" i="12"/>
  <c r="D66" i="12"/>
  <c r="D64" i="12"/>
  <c r="D65" i="12" s="1"/>
  <c r="F19" i="12"/>
  <c r="F21" i="12"/>
  <c r="C64" i="12"/>
  <c r="C65" i="12" s="1"/>
  <c r="C66" i="12"/>
  <c r="D53" i="12"/>
  <c r="D54" i="12" s="1"/>
  <c r="D55" i="12"/>
  <c r="C25" i="12"/>
  <c r="C27" i="12"/>
  <c r="E19" i="12"/>
  <c r="E21" i="12"/>
  <c r="G53" i="12"/>
  <c r="G54" i="12" s="1"/>
  <c r="G55" i="12"/>
  <c r="D32" i="12"/>
  <c r="D30" i="12"/>
  <c r="F47" i="12"/>
  <c r="F45" i="12"/>
  <c r="F46" i="12" s="1"/>
  <c r="D25" i="12"/>
  <c r="D27" i="12"/>
  <c r="F66" i="12"/>
  <c r="F64" i="12"/>
  <c r="F65" i="12" s="1"/>
  <c r="F58" i="12"/>
  <c r="F59" i="12" s="1"/>
  <c r="F60" i="12"/>
  <c r="D58" i="12"/>
  <c r="D59" i="12" s="1"/>
  <c r="D60" i="12"/>
  <c r="D49" i="9"/>
  <c r="G36" i="9"/>
  <c r="G25" i="9"/>
  <c r="G26" i="9" s="1"/>
  <c r="E50" i="9"/>
  <c r="E40" i="9"/>
  <c r="E41" i="9" s="1"/>
  <c r="E51" i="9"/>
  <c r="F27" i="9"/>
  <c r="G37" i="9"/>
  <c r="C45" i="9"/>
  <c r="C46" i="9" s="1"/>
  <c r="C51" i="9"/>
  <c r="C37" i="9"/>
  <c r="C55" i="9"/>
  <c r="C27" i="9"/>
  <c r="G49" i="9"/>
  <c r="G50" i="9" s="1"/>
  <c r="G66" i="9"/>
  <c r="F26" i="9"/>
  <c r="E47" i="9"/>
  <c r="F30" i="9"/>
  <c r="F31" i="9" s="1"/>
  <c r="E26" i="9"/>
  <c r="G58" i="9"/>
  <c r="G59" i="9" s="1"/>
  <c r="E30" i="9"/>
  <c r="E31" i="9" s="1"/>
  <c r="D30" i="9"/>
  <c r="D31" i="9" s="1"/>
  <c r="F40" i="9"/>
  <c r="F41" i="9" s="1"/>
  <c r="D55" i="9"/>
  <c r="C40" i="9"/>
  <c r="C41" i="9" s="1"/>
  <c r="G32" i="9"/>
  <c r="D47" i="9"/>
  <c r="D35" i="9"/>
  <c r="D36" i="9" s="1"/>
  <c r="G41" i="9"/>
  <c r="D40" i="9"/>
  <c r="D41" i="9" s="1"/>
  <c r="G42" i="9"/>
  <c r="F36" i="9"/>
  <c r="E53" i="9"/>
  <c r="E54" i="9" s="1"/>
  <c r="D58" i="9"/>
  <c r="D59" i="9" s="1"/>
  <c r="F45" i="9"/>
  <c r="F46" i="9" s="1"/>
  <c r="E36" i="9"/>
  <c r="E37" i="9"/>
  <c r="G47" i="9"/>
  <c r="F60" i="9"/>
  <c r="F37" i="9"/>
  <c r="D25" i="9"/>
  <c r="D26" i="9" s="1"/>
  <c r="E27" i="9"/>
  <c r="F59" i="9"/>
  <c r="C58" i="9"/>
  <c r="C59" i="9" s="1"/>
  <c r="E60" i="9"/>
  <c r="C66" i="9"/>
  <c r="E66" i="9"/>
  <c r="D64" i="9"/>
  <c r="D65" i="9" s="1"/>
  <c r="G53" i="9"/>
  <c r="G54" i="9" s="1"/>
  <c r="E18" i="9"/>
  <c r="F18" i="9"/>
  <c r="G18" i="9"/>
  <c r="D18" i="9"/>
  <c r="D50" i="9"/>
  <c r="F64" i="9"/>
  <c r="F65" i="9" s="1"/>
  <c r="F53" i="9"/>
  <c r="F54" i="9" s="1"/>
  <c r="D63" i="4"/>
  <c r="E63" i="4" s="1"/>
  <c r="D63" i="3"/>
  <c r="E63" i="3" s="1"/>
  <c r="D63" i="2"/>
  <c r="E63" i="2" s="1"/>
  <c r="D40" i="2" s="1"/>
  <c r="E31" i="12" l="1"/>
  <c r="C20" i="12"/>
  <c r="F20" i="12"/>
  <c r="D20" i="12"/>
  <c r="D31" i="12"/>
  <c r="G31" i="12"/>
  <c r="E20" i="12"/>
  <c r="G26" i="12"/>
  <c r="F31" i="12"/>
  <c r="C26" i="12"/>
  <c r="D26" i="12"/>
  <c r="F26" i="12"/>
  <c r="C31" i="12"/>
  <c r="D21" i="9"/>
  <c r="D19" i="9"/>
  <c r="D20" i="9" s="1"/>
  <c r="F21" i="9"/>
  <c r="F19" i="9"/>
  <c r="F20" i="9" s="1"/>
  <c r="G19" i="9"/>
  <c r="G20" i="9" s="1"/>
  <c r="G21" i="9"/>
  <c r="C21" i="9"/>
  <c r="C19" i="9"/>
  <c r="C20" i="9" s="1"/>
  <c r="E21" i="9"/>
  <c r="E19" i="9"/>
  <c r="E20" i="9" s="1"/>
  <c r="C55" i="3"/>
  <c r="D69" i="7"/>
  <c r="D69" i="6"/>
  <c r="D43" i="6" s="1"/>
  <c r="G21" i="3"/>
  <c r="E55" i="4"/>
  <c r="E58" i="8" s="1"/>
  <c r="E49" i="2"/>
  <c r="D36" i="3"/>
  <c r="C21" i="2"/>
  <c r="C24" i="6" s="1"/>
  <c r="C44" i="3"/>
  <c r="E31" i="2"/>
  <c r="D7" i="2"/>
  <c r="D55" i="3"/>
  <c r="D21" i="4"/>
  <c r="D24" i="8" s="1"/>
  <c r="C31" i="4"/>
  <c r="C34" i="8" s="1"/>
  <c r="D40" i="4"/>
  <c r="F49" i="4"/>
  <c r="F52" i="8" s="1"/>
  <c r="G21" i="2"/>
  <c r="G24" i="6" s="1"/>
  <c r="G40" i="2"/>
  <c r="G15" i="3"/>
  <c r="E36" i="3"/>
  <c r="F44" i="3"/>
  <c r="F45" i="3" s="1"/>
  <c r="F46" i="3" s="1"/>
  <c r="E21" i="4"/>
  <c r="E24" i="8" s="1"/>
  <c r="F31" i="4"/>
  <c r="G49" i="4"/>
  <c r="G52" i="8" s="1"/>
  <c r="G15" i="2"/>
  <c r="G18" i="6" s="1"/>
  <c r="C26" i="2"/>
  <c r="F44" i="2"/>
  <c r="F47" i="6" s="1"/>
  <c r="E55" i="2"/>
  <c r="E58" i="6" s="1"/>
  <c r="C21" i="3"/>
  <c r="C40" i="3"/>
  <c r="E49" i="3"/>
  <c r="C26" i="4"/>
  <c r="C29" i="8" s="1"/>
  <c r="D44" i="4"/>
  <c r="D47" i="8" s="1"/>
  <c r="F15" i="2"/>
  <c r="F18" i="6" s="1"/>
  <c r="F26" i="2"/>
  <c r="F29" i="6" s="1"/>
  <c r="C40" i="2"/>
  <c r="C43" i="6" s="1"/>
  <c r="G44" i="2"/>
  <c r="G47" i="6" s="1"/>
  <c r="D21" i="3"/>
  <c r="E31" i="3"/>
  <c r="G40" i="3"/>
  <c r="F49" i="3"/>
  <c r="F15" i="4"/>
  <c r="F18" i="8" s="1"/>
  <c r="G26" i="4"/>
  <c r="G29" i="8" s="1"/>
  <c r="F36" i="4"/>
  <c r="F39" i="8" s="1"/>
  <c r="G44" i="4"/>
  <c r="G47" i="8" s="1"/>
  <c r="F31" i="2"/>
  <c r="F34" i="6" s="1"/>
  <c r="D55" i="2"/>
  <c r="D58" i="6" s="1"/>
  <c r="F26" i="3"/>
  <c r="C15" i="3"/>
  <c r="C44" i="4"/>
  <c r="C47" i="8" s="1"/>
  <c r="D36" i="2"/>
  <c r="D39" i="6" s="1"/>
  <c r="G26" i="3"/>
  <c r="E36" i="4"/>
  <c r="E39" i="8" s="1"/>
  <c r="D55" i="4"/>
  <c r="D58" i="8" s="1"/>
  <c r="E49" i="4"/>
  <c r="E52" i="8" s="1"/>
  <c r="F44" i="4"/>
  <c r="F47" i="8" s="1"/>
  <c r="G40" i="4"/>
  <c r="G43" i="8" s="1"/>
  <c r="C40" i="4"/>
  <c r="C43" i="8" s="1"/>
  <c r="D36" i="4"/>
  <c r="D39" i="8" s="1"/>
  <c r="E31" i="4"/>
  <c r="E34" i="8" s="1"/>
  <c r="F26" i="4"/>
  <c r="F29" i="8" s="1"/>
  <c r="G21" i="4"/>
  <c r="G24" i="8" s="1"/>
  <c r="C21" i="4"/>
  <c r="G15" i="4"/>
  <c r="G18" i="8" s="1"/>
  <c r="G55" i="3"/>
  <c r="C58" i="3"/>
  <c r="D49" i="3"/>
  <c r="E44" i="3"/>
  <c r="F40" i="3"/>
  <c r="F43" i="7" s="1"/>
  <c r="G36" i="3"/>
  <c r="C36" i="3"/>
  <c r="D31" i="3"/>
  <c r="E26" i="3"/>
  <c r="F21" i="3"/>
  <c r="D15" i="3"/>
  <c r="G55" i="2"/>
  <c r="G58" i="6" s="1"/>
  <c r="C55" i="2"/>
  <c r="C58" i="6" s="1"/>
  <c r="D49" i="2"/>
  <c r="D52" i="6" s="1"/>
  <c r="E44" i="2"/>
  <c r="E47" i="6" s="1"/>
  <c r="F40" i="2"/>
  <c r="F43" i="6" s="1"/>
  <c r="G36" i="2"/>
  <c r="G39" i="6" s="1"/>
  <c r="C36" i="2"/>
  <c r="C39" i="6" s="1"/>
  <c r="D31" i="2"/>
  <c r="D34" i="6" s="1"/>
  <c r="E26" i="2"/>
  <c r="E29" i="6" s="1"/>
  <c r="F21" i="2"/>
  <c r="F24" i="6" s="1"/>
  <c r="D15" i="2"/>
  <c r="D18" i="6" s="1"/>
  <c r="C15" i="2"/>
  <c r="C18" i="6" s="1"/>
  <c r="C55" i="4"/>
  <c r="C58" i="8" s="1"/>
  <c r="D49" i="4"/>
  <c r="D52" i="8" s="1"/>
  <c r="E44" i="4"/>
  <c r="E47" i="8" s="1"/>
  <c r="F40" i="4"/>
  <c r="F43" i="8" s="1"/>
  <c r="G36" i="4"/>
  <c r="G39" i="8" s="1"/>
  <c r="C36" i="4"/>
  <c r="C39" i="8" s="1"/>
  <c r="D31" i="4"/>
  <c r="D34" i="8" s="1"/>
  <c r="E26" i="4"/>
  <c r="E29" i="8" s="1"/>
  <c r="F21" i="4"/>
  <c r="F24" i="8" s="1"/>
  <c r="D15" i="4"/>
  <c r="C15" i="4"/>
  <c r="F55" i="3"/>
  <c r="F56" i="3" s="1"/>
  <c r="G49" i="3"/>
  <c r="C49" i="3"/>
  <c r="D44" i="3"/>
  <c r="E40" i="3"/>
  <c r="F36" i="3"/>
  <c r="G31" i="3"/>
  <c r="C31" i="3"/>
  <c r="D26" i="3"/>
  <c r="E21" i="3"/>
  <c r="E15" i="3"/>
  <c r="F55" i="2"/>
  <c r="F58" i="6" s="1"/>
  <c r="G49" i="2"/>
  <c r="G52" i="6" s="1"/>
  <c r="C49" i="2"/>
  <c r="C52" i="6" s="1"/>
  <c r="D44" i="2"/>
  <c r="D47" i="6" s="1"/>
  <c r="E40" i="2"/>
  <c r="E43" i="6" s="1"/>
  <c r="F36" i="2"/>
  <c r="F39" i="6" s="1"/>
  <c r="G31" i="2"/>
  <c r="G34" i="6" s="1"/>
  <c r="C31" i="2"/>
  <c r="C34" i="6" s="1"/>
  <c r="D26" i="2"/>
  <c r="D29" i="6" s="1"/>
  <c r="E21" i="2"/>
  <c r="E24" i="6" s="1"/>
  <c r="E15" i="2"/>
  <c r="E18" i="6" s="1"/>
  <c r="G55" i="4"/>
  <c r="D21" i="2"/>
  <c r="D24" i="6" s="1"/>
  <c r="G26" i="2"/>
  <c r="G29" i="6" s="1"/>
  <c r="E36" i="2"/>
  <c r="E39" i="6" s="1"/>
  <c r="C44" i="2"/>
  <c r="C47" i="6" s="1"/>
  <c r="F49" i="2"/>
  <c r="F52" i="6" s="1"/>
  <c r="F15" i="3"/>
  <c r="C26" i="3"/>
  <c r="F31" i="3"/>
  <c r="D40" i="3"/>
  <c r="G44" i="3"/>
  <c r="E55" i="3"/>
  <c r="E15" i="4"/>
  <c r="E18" i="8" s="1"/>
  <c r="D26" i="4"/>
  <c r="D29" i="8" s="1"/>
  <c r="G31" i="4"/>
  <c r="G34" i="8" s="1"/>
  <c r="E40" i="4"/>
  <c r="E43" i="8" s="1"/>
  <c r="C49" i="4"/>
  <c r="C52" i="8" s="1"/>
  <c r="F55" i="4"/>
  <c r="F58" i="8" s="1"/>
  <c r="D27" i="3"/>
  <c r="D28" i="3" s="1"/>
  <c r="G22" i="3"/>
  <c r="G23" i="3" s="1"/>
  <c r="F34" i="8" l="1"/>
  <c r="D43" i="8"/>
  <c r="F58" i="7"/>
  <c r="D44" i="6"/>
  <c r="D45" i="6" s="1"/>
  <c r="D46" i="6"/>
  <c r="E19" i="8"/>
  <c r="E20" i="8" s="1"/>
  <c r="E21" i="8"/>
  <c r="C37" i="6"/>
  <c r="C35" i="6"/>
  <c r="C36" i="6" s="1"/>
  <c r="D21" i="8"/>
  <c r="D19" i="8"/>
  <c r="D20" i="8" s="1"/>
  <c r="F25" i="6"/>
  <c r="F26" i="6" s="1"/>
  <c r="F27" i="6"/>
  <c r="F46" i="7"/>
  <c r="F44" i="7"/>
  <c r="F45" i="7" s="1"/>
  <c r="G46" i="8"/>
  <c r="G44" i="8"/>
  <c r="G45" i="8" s="1"/>
  <c r="C18" i="3"/>
  <c r="C18" i="7"/>
  <c r="D50" i="8"/>
  <c r="D48" i="8"/>
  <c r="D49" i="8" s="1"/>
  <c r="G27" i="6"/>
  <c r="G25" i="6"/>
  <c r="G26" i="6" s="1"/>
  <c r="E59" i="8"/>
  <c r="E60" i="8" s="1"/>
  <c r="E61" i="8"/>
  <c r="E19" i="6"/>
  <c r="E20" i="6" s="1"/>
  <c r="E21" i="6"/>
  <c r="G37" i="8"/>
  <c r="G35" i="8"/>
  <c r="G36" i="8" s="1"/>
  <c r="G32" i="6"/>
  <c r="G30" i="6"/>
  <c r="G31" i="6" s="1"/>
  <c r="F42" i="6"/>
  <c r="F40" i="6"/>
  <c r="F41" i="6" s="1"/>
  <c r="F59" i="8"/>
  <c r="F60" i="8" s="1"/>
  <c r="F61" i="8"/>
  <c r="D32" i="8"/>
  <c r="D30" i="8"/>
  <c r="D31" i="8" s="1"/>
  <c r="D43" i="3"/>
  <c r="D43" i="7"/>
  <c r="F55" i="6"/>
  <c r="F53" i="6"/>
  <c r="F54" i="6" s="1"/>
  <c r="D25" i="6"/>
  <c r="D26" i="6" s="1"/>
  <c r="D27" i="6"/>
  <c r="D30" i="6"/>
  <c r="D31" i="6" s="1"/>
  <c r="D32" i="6"/>
  <c r="E44" i="6"/>
  <c r="E45" i="6" s="1"/>
  <c r="E46" i="6"/>
  <c r="F59" i="6"/>
  <c r="F60" i="6" s="1"/>
  <c r="F61" i="6"/>
  <c r="C34" i="3"/>
  <c r="C34" i="7"/>
  <c r="D47" i="7"/>
  <c r="C21" i="8"/>
  <c r="C19" i="8"/>
  <c r="C20" i="8" s="1"/>
  <c r="D37" i="8"/>
  <c r="D35" i="8"/>
  <c r="D36" i="8" s="1"/>
  <c r="E48" i="8"/>
  <c r="E49" i="8" s="1"/>
  <c r="E50" i="8"/>
  <c r="D19" i="6"/>
  <c r="D20" i="6" s="1"/>
  <c r="D21" i="6"/>
  <c r="C42" i="6"/>
  <c r="C40" i="6"/>
  <c r="C41" i="6" s="1"/>
  <c r="D55" i="6"/>
  <c r="D53" i="6"/>
  <c r="D54" i="6" s="1"/>
  <c r="F24" i="7"/>
  <c r="G39" i="3"/>
  <c r="G39" i="7"/>
  <c r="G25" i="8"/>
  <c r="G26" i="8" s="1"/>
  <c r="G27" i="8"/>
  <c r="C44" i="8"/>
  <c r="C45" i="8" s="1"/>
  <c r="C46" i="8"/>
  <c r="D61" i="8"/>
  <c r="D59" i="8"/>
  <c r="D60" i="8" s="1"/>
  <c r="C50" i="8"/>
  <c r="C48" i="8"/>
  <c r="C49" i="8" s="1"/>
  <c r="F35" i="6"/>
  <c r="F36" i="6" s="1"/>
  <c r="F37" i="6"/>
  <c r="F19" i="8"/>
  <c r="F20" i="8" s="1"/>
  <c r="F21" i="8"/>
  <c r="D24" i="3"/>
  <c r="D24" i="7"/>
  <c r="F21" i="6"/>
  <c r="F19" i="6"/>
  <c r="F20" i="6" s="1"/>
  <c r="C43" i="3"/>
  <c r="C43" i="7"/>
  <c r="C29" i="6"/>
  <c r="E25" i="8"/>
  <c r="E26" i="8" s="1"/>
  <c r="E27" i="8"/>
  <c r="G43" i="6"/>
  <c r="C35" i="8"/>
  <c r="C37" i="8"/>
  <c r="C36" i="8"/>
  <c r="E34" i="6"/>
  <c r="E52" i="6"/>
  <c r="G58" i="8"/>
  <c r="C53" i="8"/>
  <c r="C54" i="8" s="1"/>
  <c r="C55" i="8"/>
  <c r="F32" i="3"/>
  <c r="F34" i="7"/>
  <c r="D48" i="6"/>
  <c r="D49" i="6" s="1"/>
  <c r="D50" i="6"/>
  <c r="C52" i="3"/>
  <c r="C52" i="7"/>
  <c r="D55" i="8"/>
  <c r="D53" i="8"/>
  <c r="D54" i="8" s="1"/>
  <c r="G42" i="6"/>
  <c r="G40" i="6"/>
  <c r="G41" i="6" s="1"/>
  <c r="E27" i="3"/>
  <c r="E28" i="3" s="1"/>
  <c r="E29" i="7"/>
  <c r="G58" i="3"/>
  <c r="G58" i="7"/>
  <c r="E40" i="8"/>
  <c r="E41" i="8" s="1"/>
  <c r="E42" i="8"/>
  <c r="G50" i="6"/>
  <c r="G48" i="6"/>
  <c r="G49" i="6" s="1"/>
  <c r="C24" i="3"/>
  <c r="C24" i="7"/>
  <c r="D27" i="8"/>
  <c r="D25" i="8"/>
  <c r="D26" i="8" s="1"/>
  <c r="C47" i="3"/>
  <c r="C47" i="7"/>
  <c r="E44" i="8"/>
  <c r="E45" i="8" s="1"/>
  <c r="E46" i="8"/>
  <c r="E56" i="3"/>
  <c r="E57" i="3" s="1"/>
  <c r="E58" i="7"/>
  <c r="C29" i="3"/>
  <c r="C29" i="7"/>
  <c r="G35" i="6"/>
  <c r="G36" i="6" s="1"/>
  <c r="G37" i="6"/>
  <c r="C55" i="6"/>
  <c r="C53" i="6"/>
  <c r="C54" i="6" s="1"/>
  <c r="E22" i="3"/>
  <c r="E23" i="3" s="1"/>
  <c r="E24" i="7"/>
  <c r="F37" i="3"/>
  <c r="F39" i="7"/>
  <c r="G52" i="3"/>
  <c r="G52" i="7"/>
  <c r="F25" i="8"/>
  <c r="F26" i="8" s="1"/>
  <c r="F27" i="8"/>
  <c r="G42" i="8"/>
  <c r="G40" i="8"/>
  <c r="G41" i="8" s="1"/>
  <c r="C59" i="8"/>
  <c r="C60" i="8" s="1"/>
  <c r="C61" i="8"/>
  <c r="E30" i="6"/>
  <c r="E31" i="6" s="1"/>
  <c r="E32" i="6"/>
  <c r="F44" i="6"/>
  <c r="F45" i="6" s="1"/>
  <c r="F46" i="6"/>
  <c r="G61" i="6"/>
  <c r="G59" i="6"/>
  <c r="G60" i="6" s="1"/>
  <c r="D34" i="7"/>
  <c r="E45" i="3"/>
  <c r="E46" i="3" s="1"/>
  <c r="E47" i="7"/>
  <c r="G19" i="8"/>
  <c r="G20" i="8" s="1"/>
  <c r="G21" i="8"/>
  <c r="E35" i="8"/>
  <c r="E36" i="8" s="1"/>
  <c r="E37" i="8"/>
  <c r="F48" i="8"/>
  <c r="F49" i="8" s="1"/>
  <c r="F50" i="8"/>
  <c r="G29" i="3"/>
  <c r="G29" i="7"/>
  <c r="F29" i="3"/>
  <c r="F29" i="7"/>
  <c r="F40" i="8"/>
  <c r="F41" i="8" s="1"/>
  <c r="F42" i="8"/>
  <c r="G43" i="3"/>
  <c r="G43" i="7"/>
  <c r="C46" i="6"/>
  <c r="C44" i="6"/>
  <c r="C45" i="6" s="1"/>
  <c r="C32" i="8"/>
  <c r="C30" i="8"/>
  <c r="C31" i="8" s="1"/>
  <c r="E59" i="6"/>
  <c r="E60" i="6" s="1"/>
  <c r="E61" i="6"/>
  <c r="G55" i="8"/>
  <c r="G53" i="8"/>
  <c r="G54" i="8" s="1"/>
  <c r="E37" i="3"/>
  <c r="E38" i="3" s="1"/>
  <c r="E39" i="7"/>
  <c r="F53" i="8"/>
  <c r="F54" i="8" s="1"/>
  <c r="F55" i="8"/>
  <c r="D58" i="3"/>
  <c r="D58" i="7"/>
  <c r="C27" i="6"/>
  <c r="C25" i="6"/>
  <c r="C26" i="6" s="1"/>
  <c r="G24" i="3"/>
  <c r="G24" i="7"/>
  <c r="C58" i="7"/>
  <c r="C50" i="6"/>
  <c r="C48" i="6"/>
  <c r="C49" i="6" s="1"/>
  <c r="E16" i="3"/>
  <c r="E17" i="3" s="1"/>
  <c r="E18" i="7"/>
  <c r="G34" i="3"/>
  <c r="G34" i="7"/>
  <c r="C40" i="8"/>
  <c r="C41" i="8" s="1"/>
  <c r="C42" i="8"/>
  <c r="C61" i="6"/>
  <c r="C59" i="6"/>
  <c r="C60" i="6" s="1"/>
  <c r="F30" i="8"/>
  <c r="F31" i="8" s="1"/>
  <c r="F32" i="8"/>
  <c r="G48" i="8"/>
  <c r="G49" i="8" s="1"/>
  <c r="G50" i="8"/>
  <c r="F50" i="3"/>
  <c r="F51" i="3" s="1"/>
  <c r="F52" i="7"/>
  <c r="G21" i="6"/>
  <c r="G19" i="6"/>
  <c r="G20" i="6" s="1"/>
  <c r="F47" i="3"/>
  <c r="F47" i="7"/>
  <c r="F59" i="7"/>
  <c r="F60" i="7" s="1"/>
  <c r="F61" i="7"/>
  <c r="E40" i="6"/>
  <c r="E41" i="6" s="1"/>
  <c r="E42" i="6"/>
  <c r="G47" i="3"/>
  <c r="G47" i="7"/>
  <c r="F16" i="3"/>
  <c r="F18" i="7"/>
  <c r="E27" i="6"/>
  <c r="E25" i="6"/>
  <c r="E26" i="6" s="1"/>
  <c r="G55" i="6"/>
  <c r="G53" i="6"/>
  <c r="G54" i="6" s="1"/>
  <c r="D29" i="3"/>
  <c r="D29" i="7"/>
  <c r="E41" i="3"/>
  <c r="E42" i="3" s="1"/>
  <c r="E43" i="7"/>
  <c r="E32" i="8"/>
  <c r="E30" i="8"/>
  <c r="E31" i="8" s="1"/>
  <c r="F44" i="8"/>
  <c r="F45" i="8" s="1"/>
  <c r="F46" i="8"/>
  <c r="C21" i="6"/>
  <c r="C19" i="6"/>
  <c r="C20" i="6" s="1"/>
  <c r="D35" i="6"/>
  <c r="D36" i="6" s="1"/>
  <c r="D37" i="6"/>
  <c r="E48" i="6"/>
  <c r="E49" i="6" s="1"/>
  <c r="E50" i="6"/>
  <c r="D18" i="3"/>
  <c r="D18" i="7"/>
  <c r="C39" i="3"/>
  <c r="C39" i="7"/>
  <c r="D52" i="7"/>
  <c r="C27" i="8"/>
  <c r="C25" i="8"/>
  <c r="C26" i="8" s="1"/>
  <c r="D42" i="8"/>
  <c r="D40" i="8"/>
  <c r="D41" i="8" s="1"/>
  <c r="E53" i="8"/>
  <c r="E54" i="8" s="1"/>
  <c r="E55" i="8"/>
  <c r="D40" i="6"/>
  <c r="D41" i="6" s="1"/>
  <c r="D42" i="6"/>
  <c r="D59" i="6"/>
  <c r="D60" i="6" s="1"/>
  <c r="D61" i="6"/>
  <c r="G30" i="8"/>
  <c r="G31" i="8" s="1"/>
  <c r="G32" i="8"/>
  <c r="E32" i="3"/>
  <c r="E33" i="3" s="1"/>
  <c r="E34" i="7"/>
  <c r="F30" i="6"/>
  <c r="F31" i="6" s="1"/>
  <c r="F32" i="6"/>
  <c r="E50" i="3"/>
  <c r="E51" i="3" s="1"/>
  <c r="E52" i="7"/>
  <c r="F48" i="6"/>
  <c r="F49" i="6" s="1"/>
  <c r="F50" i="6"/>
  <c r="F35" i="8"/>
  <c r="F36" i="8" s="1"/>
  <c r="F37" i="8"/>
  <c r="G18" i="3"/>
  <c r="G18" i="7"/>
  <c r="D46" i="8"/>
  <c r="D44" i="8"/>
  <c r="D45" i="8" s="1"/>
  <c r="D6" i="2"/>
  <c r="D7" i="6"/>
  <c r="D6" i="6" s="1"/>
  <c r="D39" i="3"/>
  <c r="D39" i="7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D6" i="3" l="1"/>
  <c r="D7" i="7"/>
  <c r="D6" i="7" s="1"/>
  <c r="D6" i="4"/>
  <c r="D6" i="8"/>
  <c r="E53" i="7"/>
  <c r="E54" i="7" s="1"/>
  <c r="E55" i="7"/>
  <c r="E37" i="7"/>
  <c r="E35" i="7"/>
  <c r="E36" i="7" s="1"/>
  <c r="C40" i="7"/>
  <c r="C41" i="7" s="1"/>
  <c r="C42" i="7"/>
  <c r="E46" i="7"/>
  <c r="E44" i="7"/>
  <c r="E45" i="7" s="1"/>
  <c r="F19" i="7"/>
  <c r="F20" i="7" s="1"/>
  <c r="F21" i="7"/>
  <c r="E19" i="7"/>
  <c r="E20" i="7" s="1"/>
  <c r="E21" i="7"/>
  <c r="C61" i="7"/>
  <c r="C59" i="7"/>
  <c r="C60" i="7" s="1"/>
  <c r="G46" i="7"/>
  <c r="G44" i="7"/>
  <c r="G45" i="7" s="1"/>
  <c r="E50" i="7"/>
  <c r="E48" i="7"/>
  <c r="E49" i="7" s="1"/>
  <c r="G53" i="7"/>
  <c r="G54" i="7" s="1"/>
  <c r="G55" i="7"/>
  <c r="E25" i="7"/>
  <c r="E26" i="7" s="1"/>
  <c r="E27" i="7"/>
  <c r="E61" i="7"/>
  <c r="E59" i="7"/>
  <c r="E60" i="7" s="1"/>
  <c r="C50" i="7"/>
  <c r="C48" i="7"/>
  <c r="C49" i="7" s="1"/>
  <c r="G59" i="8"/>
  <c r="G60" i="8" s="1"/>
  <c r="G61" i="8"/>
  <c r="G21" i="7"/>
  <c r="G19" i="7"/>
  <c r="G20" i="7" s="1"/>
  <c r="F48" i="7"/>
  <c r="F49" i="7" s="1"/>
  <c r="F50" i="7"/>
  <c r="F53" i="7"/>
  <c r="F54" i="7" s="1"/>
  <c r="F55" i="7"/>
  <c r="G27" i="7"/>
  <c r="G25" i="7"/>
  <c r="G26" i="7" s="1"/>
  <c r="D61" i="7"/>
  <c r="D59" i="7"/>
  <c r="D60" i="7" s="1"/>
  <c r="F30" i="7"/>
  <c r="F31" i="7" s="1"/>
  <c r="F32" i="7"/>
  <c r="C27" i="7"/>
  <c r="C25" i="7"/>
  <c r="C26" i="7" s="1"/>
  <c r="E30" i="7"/>
  <c r="E31" i="7" s="1"/>
  <c r="E32" i="7"/>
  <c r="E53" i="6"/>
  <c r="E54" i="6" s="1"/>
  <c r="E55" i="6"/>
  <c r="C30" i="6"/>
  <c r="C31" i="6" s="1"/>
  <c r="C32" i="6"/>
  <c r="G42" i="7"/>
  <c r="G40" i="7"/>
  <c r="G41" i="7" s="1"/>
  <c r="D50" i="7"/>
  <c r="D48" i="7"/>
  <c r="D49" i="7" s="1"/>
  <c r="D21" i="7"/>
  <c r="D19" i="7"/>
  <c r="D20" i="7" s="1"/>
  <c r="D32" i="7"/>
  <c r="D30" i="7"/>
  <c r="D31" i="7" s="1"/>
  <c r="G50" i="7"/>
  <c r="G48" i="7"/>
  <c r="G49" i="7" s="1"/>
  <c r="G37" i="7"/>
  <c r="G35" i="7"/>
  <c r="G36" i="7" s="1"/>
  <c r="E40" i="7"/>
  <c r="E41" i="7" s="1"/>
  <c r="E42" i="7"/>
  <c r="D37" i="7"/>
  <c r="D35" i="7"/>
  <c r="D36" i="7" s="1"/>
  <c r="F40" i="7"/>
  <c r="F41" i="7" s="1"/>
  <c r="F42" i="7"/>
  <c r="C30" i="7"/>
  <c r="C31" i="7" s="1"/>
  <c r="C32" i="7"/>
  <c r="E35" i="6"/>
  <c r="E36" i="6" s="1"/>
  <c r="E37" i="6"/>
  <c r="G46" i="6"/>
  <c r="G44" i="6"/>
  <c r="G45" i="6" s="1"/>
  <c r="C46" i="7"/>
  <c r="C44" i="7"/>
  <c r="C45" i="7" s="1"/>
  <c r="D27" i="7"/>
  <c r="D25" i="7"/>
  <c r="D26" i="7" s="1"/>
  <c r="C35" i="7"/>
  <c r="C36" i="7" s="1"/>
  <c r="C37" i="7"/>
  <c r="D46" i="7"/>
  <c r="D44" i="7"/>
  <c r="D45" i="7" s="1"/>
  <c r="D42" i="7"/>
  <c r="D40" i="7"/>
  <c r="D41" i="7" s="1"/>
  <c r="D55" i="7"/>
  <c r="D53" i="7"/>
  <c r="D54" i="7" s="1"/>
  <c r="G32" i="7"/>
  <c r="G30" i="7"/>
  <c r="G31" i="7" s="1"/>
  <c r="G61" i="7"/>
  <c r="G59" i="7"/>
  <c r="G60" i="7" s="1"/>
  <c r="C55" i="7"/>
  <c r="C53" i="7"/>
  <c r="C54" i="7" s="1"/>
  <c r="F37" i="7"/>
  <c r="F35" i="7"/>
  <c r="F36" i="7" s="1"/>
  <c r="F25" i="7"/>
  <c r="F26" i="7"/>
  <c r="F27" i="7"/>
  <c r="C21" i="7"/>
  <c r="C19" i="7"/>
  <c r="C20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6" i="1"/>
  <c r="G37" i="1" s="1"/>
  <c r="F36" i="1"/>
  <c r="F37" i="1" s="1"/>
  <c r="E36" i="1"/>
  <c r="E37" i="1" s="1"/>
  <c r="D36" i="1"/>
  <c r="D37" i="1" s="1"/>
  <c r="C36" i="1"/>
  <c r="C37" i="1" s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<sst xmlns="http://schemas.openxmlformats.org/spreadsheetml/2006/main" count="1632" uniqueCount="109">
  <si>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</si>
  <si>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</si>
  <si>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</si>
  <si>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</si>
  <si>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</si>
  <si>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</si>
  <si>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</si>
  <si>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</si>
  <si>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</si>
  <si>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</si>
  <si>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</si>
  <si>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</si>
  <si>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</si>
  <si>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</si>
  <si>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</si>
  <si>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</si>
  <si>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</si>
  <si>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</si>
  <si>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</si>
  <si>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</si>
  <si>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</si>
  <si>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</si>
  <si>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</si>
  <si>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</si>
  <si>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</si>
  <si>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</si>
  <si>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</si>
  <si>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</si>
  <si>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</si>
  <si>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</si>
  <si>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</si>
  <si>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</si>
  <si>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</si>
  <si>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</si>
  <si>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</si>
  <si>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</si>
  <si>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</si>
  <si>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</si>
  <si>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</si>
  <si>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</si>
  <si>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</si>
  <si>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</si>
  <si>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</si>
  <si>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</si>
  <si>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</si>
  <si>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</si>
  <si>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</si>
  <si>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</si>
  <si>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</si>
  <si>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</si>
  <si>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</si>
  <si>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</si>
  <si>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</si>
  <si>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</si>
  <si>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</si>
  <si>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</si>
  <si>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</si>
  <si>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</si>
  <si>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</si>
  <si>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</si>
  <si>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</si>
  <si>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</si>
  <si>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</si>
  <si>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</si>
  <si>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</si>
  <si>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</si>
  <si>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</si>
  <si>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</si>
  <si>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</si>
  <si>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</si>
  <si>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</si>
  <si>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</si>
  <si>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</si>
  <si>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</si>
  <si>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</si>
  <si>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</si>
  <si>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</si>
  <si>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</si>
  <si>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</si>
  <si>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</si>
  <si>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</si>
  <si>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</si>
  <si>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Interaktiv løntabel med fuld kittelkompensation til deltidsansatte</t>
  </si>
  <si>
    <t>INDTAST ANTAL TIMER PR: UGE:</t>
  </si>
  <si>
    <t>Kitteltillæg okt 2017</t>
  </si>
  <si>
    <t>Kitteltillæg okt 2018</t>
  </si>
  <si>
    <t>Kitteltillæg okt 2019</t>
  </si>
  <si>
    <t>Kitteltillæg okt 2020</t>
  </si>
  <si>
    <t>Eventuelle personlige tillæg skal også reguleres pr. 1. okt. 2020: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</si>
  <si>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</si>
  <si>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t>Eksempel: En sekretær arbejder 21 timer og 45 minutter pr. uge: 45/60=0,75. Altså skal der indtastes 21,75.</t>
  </si>
  <si>
    <t>Kitteltillæg</t>
  </si>
  <si>
    <t>Aktuelt</t>
  </si>
  <si>
    <t>Eventuelle personlige tillæg skal også reguleres pr. 1. okt. 2021:</t>
  </si>
  <si>
    <t>Aftalte reguleringer OK21 (1. oktober 2021):</t>
  </si>
  <si>
    <t>Lønregulering:</t>
  </si>
  <si>
    <t>Forrige</t>
  </si>
  <si>
    <t>Løn gældende pr. 1. oktober 2021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</si>
  <si>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</si>
  <si>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</si>
  <si>
    <t>Aftalte reguleringer juni22 (1. juni 2022):</t>
  </si>
  <si>
    <t>Løn gældende pr. 1. juni 2022</t>
  </si>
  <si>
    <t>Eventuelle personlige tillæg skal også reguleres pr. 1. juni 2022:</t>
  </si>
  <si>
    <t xml:space="preserve">Rudersdal </t>
  </si>
  <si>
    <t>Rødovre</t>
  </si>
  <si>
    <t>Aftalte reguleringer juni 23 (1. juni 2023):</t>
  </si>
  <si>
    <t>Løn gældende pr. 1. juni 2023</t>
  </si>
  <si>
    <t>Eventuelle personlige tillæg skal også reguleres pr. 1. juni 2023:</t>
  </si>
  <si>
    <t>Aftalte reguleringer juni23 (1. juni 2023):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</si>
</sst>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%"/>
    <numFmt numFmtId="168" formatCode="0.0%"/>
    <numFmt numFmtId="169" formatCode="0.00000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2" fontId="6" fillId="0" borderId="0" xfId="0" applyNumberFormat="1" applyFont="1"/>
    <xf numFmtId="167" fontId="6" fillId="0" borderId="0" xfId="0" applyNumberFormat="1" applyFont="1"/>
    <xf numFmtId="0" fontId="6" fillId="0" borderId="2" xfId="0" applyFont="1" applyBorder="1"/>
    <xf numFmtId="0" fontId="8" fillId="0" borderId="0" xfId="0" applyFont="1"/>
    <xf numFmtId="2" fontId="8" fillId="0" borderId="0" xfId="0" applyNumberFormat="1" applyFont="1"/>
    <xf numFmtId="2" fontId="3" fillId="0" borderId="0" xfId="0" applyNumberFormat="1" applyFont="1"/>
    <xf numFmtId="9" fontId="6" fillId="0" borderId="0" xfId="2" applyFont="1"/>
    <xf numFmtId="168" fontId="6" fillId="0" borderId="0" xfId="2" applyNumberFormat="1" applyFont="1"/>
    <xf numFmtId="2" fontId="6" fillId="0" borderId="0" xfId="2" applyNumberFormat="1" applyFont="1"/>
    <xf numFmtId="3" fontId="6" fillId="0" borderId="0" xfId="0" applyNumberFormat="1" applyFont="1"/>
    <xf numFmtId="3" fontId="10" fillId="0" borderId="0" xfId="0" applyNumberFormat="1" applyFont="1"/>
    <xf numFmtId="44" fontId="6" fillId="0" borderId="0" xfId="3" applyFont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/>
    <xf numFmtId="4" fontId="3" fillId="2" borderId="5" xfId="0" applyNumberFormat="1" applyFont="1" applyFill="1" applyBorder="1"/>
    <xf numFmtId="0" fontId="3" fillId="0" borderId="8" xfId="0" applyFont="1" applyBorder="1"/>
    <xf numFmtId="164" fontId="6" fillId="0" borderId="0" xfId="1" applyFont="1" applyBorder="1"/>
    <xf numFmtId="0" fontId="3" fillId="0" borderId="10" xfId="0" applyFont="1" applyBorder="1"/>
    <xf numFmtId="0" fontId="3" fillId="0" borderId="11" xfId="0" applyFont="1" applyBorder="1"/>
    <xf numFmtId="164" fontId="6" fillId="0" borderId="11" xfId="1" applyFont="1" applyBorder="1"/>
    <xf numFmtId="164" fontId="6" fillId="0" borderId="0" xfId="1" applyFont="1" applyFill="1" applyBorder="1"/>
    <xf numFmtId="164" fontId="6" fillId="0" borderId="11" xfId="1" applyFont="1" applyFill="1" applyBorder="1"/>
    <xf numFmtId="169" fontId="6" fillId="0" borderId="0" xfId="2" applyNumberFormat="1" applyFont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3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6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  <xf numFmtId="10" fontId="6" fillId="0" borderId="13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workbookViewId="0">
      <selection activeCell="B7" sqref="B7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1.28515625" style="12" bestFit="1" customWidth="1"/>
    <col min="4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2" t="s">
        <v>1</v>
      </c>
      <c r="D4" s="13">
        <v>5.5E-2</v>
      </c>
      <c r="I4" s="14"/>
    </row>
    <row r="5" spans="1:15" x14ac:dyDescent="0.2">
      <c r="A5" s="12" t="s">
        <v>2</v>
      </c>
      <c r="D5" s="13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x14ac:dyDescent="0.2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">
      <c r="A43" s="2" t="s">
        <v>28</v>
      </c>
      <c r="B43" s="2"/>
      <c r="C43" s="10"/>
      <c r="D43" s="14"/>
      <c r="E43" s="14"/>
      <c r="F43" s="14"/>
      <c r="G43" s="14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x14ac:dyDescent="0.2">
      <c r="A48" s="2"/>
      <c r="B48" s="1"/>
      <c r="C48" s="2"/>
      <c r="D48" s="2"/>
      <c r="E48" s="2"/>
      <c r="F48" s="2"/>
      <c r="G48" s="2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4081-3C6F-49A8-8FAE-EB546F29DD8B}">
  <dimension ref="A1:X237"/>
  <sheetViews>
    <sheetView topLeftCell="A37" workbookViewId="0">
      <selection activeCell="D7" sqref="D7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106</v>
      </c>
    </row>
    <row r="3" spans="1:20" x14ac:dyDescent="0.2">
      <c r="F3" s="2"/>
    </row>
    <row r="4" spans="1:20" ht="13.5" thickBot="1" x14ac:dyDescent="0.25">
      <c r="A4" s="12" t="s">
        <v>107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17">
        <v>1.3899999999999999E-2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27087.518078517609</v>
      </c>
      <c r="D16" s="6">
        <v>27531.109259245048</v>
      </c>
      <c r="E16" s="6">
        <v>27838.229913622665</v>
      </c>
      <c r="F16" s="6">
        <v>28281.833756776847</v>
      </c>
      <c r="G16" s="6"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32"/>
      <c r="P16" s="32"/>
      <c r="Q16" s="32"/>
      <c r="R16" s="32"/>
      <c r="S16" s="32"/>
      <c r="T16" s="7"/>
    </row>
    <row r="17" spans="1:24" x14ac:dyDescent="0.2">
      <c r="A17" s="2"/>
      <c r="B17" s="12" t="s">
        <v>16</v>
      </c>
      <c r="C17" s="14">
        <v>1489.8134943184684</v>
      </c>
      <c r="D17" s="14">
        <v>1514.2110092584776</v>
      </c>
      <c r="E17" s="14">
        <v>1531.1026452492465</v>
      </c>
      <c r="F17" s="14">
        <v>1555.5008566227266</v>
      </c>
      <c r="G17" s="14"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32"/>
      <c r="P17" s="32"/>
      <c r="Q17" s="32"/>
      <c r="R17" s="32"/>
      <c r="S17" s="7"/>
    </row>
    <row r="18" spans="1:24" x14ac:dyDescent="0.2">
      <c r="A18" s="2"/>
      <c r="B18" s="12" t="s">
        <v>22</v>
      </c>
      <c r="C18" s="14">
        <v>25597.704584199142</v>
      </c>
      <c r="D18" s="14">
        <v>26016.898249986571</v>
      </c>
      <c r="E18" s="14">
        <v>26307.127268373417</v>
      </c>
      <c r="F18" s="14">
        <v>26726.332900154121</v>
      </c>
      <c r="G18" s="14"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32"/>
      <c r="P18" s="32"/>
      <c r="Q18" s="32"/>
      <c r="R18" s="32"/>
      <c r="S18" s="7"/>
    </row>
    <row r="19" spans="1:24" x14ac:dyDescent="0.2">
      <c r="A19" s="2"/>
      <c r="B19" s="12" t="s">
        <v>27</v>
      </c>
      <c r="C19" s="14">
        <v>2979.6269886369369</v>
      </c>
      <c r="D19" s="14">
        <v>3028.4220185169552</v>
      </c>
      <c r="E19" s="14">
        <v>3062.205290498493</v>
      </c>
      <c r="F19" s="14">
        <v>3111.0017132454532</v>
      </c>
      <c r="G19" s="14">
        <v>3144.7864054534907</v>
      </c>
      <c r="H19" s="18"/>
      <c r="I19" s="2"/>
      <c r="J19" s="8"/>
      <c r="K19" s="2"/>
      <c r="N19" s="32"/>
      <c r="O19" s="32"/>
      <c r="P19" s="32"/>
      <c r="Q19" s="32"/>
      <c r="R19" s="32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32"/>
      <c r="P20" s="32"/>
      <c r="Q20" s="32"/>
      <c r="R20" s="32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32"/>
      <c r="P21" s="32"/>
      <c r="Q21" s="32"/>
      <c r="R21" s="32"/>
      <c r="S21" s="7"/>
    </row>
    <row r="22" spans="1:24" x14ac:dyDescent="0.2">
      <c r="A22" s="4">
        <v>24</v>
      </c>
      <c r="B22" s="5" t="s">
        <v>10</v>
      </c>
      <c r="C22" s="6">
        <v>29235.735886457729</v>
      </c>
      <c r="D22" s="6">
        <v>29676.595677676138</v>
      </c>
      <c r="E22" s="6">
        <v>29981.86277499369</v>
      </c>
      <c r="F22" s="6">
        <v>30422.722566212095</v>
      </c>
      <c r="G22" s="6"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32"/>
      <c r="P22" s="32"/>
      <c r="Q22" s="32"/>
      <c r="R22" s="32"/>
      <c r="S22" s="7"/>
    </row>
    <row r="23" spans="1:24" x14ac:dyDescent="0.2">
      <c r="A23" s="2"/>
      <c r="B23" s="2" t="s">
        <v>16</v>
      </c>
      <c r="C23" s="14">
        <v>1607.965473755175</v>
      </c>
      <c r="D23" s="14">
        <v>1632.2127622721875</v>
      </c>
      <c r="E23" s="14">
        <v>1649.002452624653</v>
      </c>
      <c r="F23" s="14">
        <v>1673.2497411416653</v>
      </c>
      <c r="G23" s="14">
        <v>1690.0329231776939</v>
      </c>
      <c r="H23" s="18"/>
      <c r="I23" s="2" t="s">
        <v>42</v>
      </c>
      <c r="K23" s="2" t="s">
        <v>43</v>
      </c>
      <c r="L23" s="2" t="s">
        <v>44</v>
      </c>
      <c r="N23" s="32"/>
      <c r="O23" s="32"/>
      <c r="P23" s="32"/>
      <c r="Q23" s="32"/>
      <c r="R23" s="32"/>
      <c r="S23" s="7"/>
    </row>
    <row r="24" spans="1:24" x14ac:dyDescent="0.2">
      <c r="A24" s="2"/>
      <c r="B24" s="2" t="s">
        <v>22</v>
      </c>
      <c r="C24" s="14">
        <v>27627.770412702554</v>
      </c>
      <c r="D24" s="14">
        <v>28044.382915403949</v>
      </c>
      <c r="E24" s="14">
        <v>28332.860322369037</v>
      </c>
      <c r="F24" s="14">
        <v>28749.472825070428</v>
      </c>
      <c r="G24" s="14">
        <v>29037.838407325831</v>
      </c>
      <c r="H24" s="18"/>
      <c r="I24" s="2" t="s">
        <v>98</v>
      </c>
      <c r="K24" s="2"/>
      <c r="L24" s="2"/>
      <c r="N24" s="32"/>
      <c r="O24" s="32"/>
      <c r="P24" s="32"/>
      <c r="Q24" s="32"/>
      <c r="R24" s="32"/>
      <c r="S24" s="7"/>
    </row>
    <row r="25" spans="1:24" x14ac:dyDescent="0.2">
      <c r="A25" s="2"/>
      <c r="B25" s="2" t="s">
        <v>27</v>
      </c>
      <c r="C25" s="14">
        <v>3215.9309475103501</v>
      </c>
      <c r="D25" s="14">
        <v>3264.4255245443751</v>
      </c>
      <c r="E25" s="14">
        <v>3298.0049052493059</v>
      </c>
      <c r="F25" s="14">
        <v>3346.4994822833305</v>
      </c>
      <c r="G25" s="14">
        <v>3380.0658463553877</v>
      </c>
      <c r="H25" s="18"/>
      <c r="I25" s="2" t="s">
        <v>45</v>
      </c>
      <c r="K25" s="12" t="s">
        <v>46</v>
      </c>
      <c r="L25" s="12" t="s">
        <v>47</v>
      </c>
      <c r="N25" s="32"/>
      <c r="O25" s="32"/>
      <c r="P25" s="32"/>
      <c r="Q25" s="32"/>
      <c r="R25" s="32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32"/>
      <c r="O26" s="32"/>
      <c r="P26" s="32"/>
      <c r="Q26" s="32"/>
      <c r="R26" s="32"/>
      <c r="S26" s="7"/>
    </row>
    <row r="27" spans="1:24" x14ac:dyDescent="0.2">
      <c r="A27" s="4">
        <v>25</v>
      </c>
      <c r="B27" s="5" t="s">
        <v>10</v>
      </c>
      <c r="C27" s="6">
        <v>29706.944450771862</v>
      </c>
      <c r="D27" s="6">
        <v>30134.004820357153</v>
      </c>
      <c r="E27" s="6">
        <v>30429.628498589358</v>
      </c>
      <c r="F27" s="6">
        <v>30856.912259975445</v>
      </c>
      <c r="G27" s="6">
        <v>31152.524079470648</v>
      </c>
      <c r="H27" s="17"/>
      <c r="I27" s="2" t="s">
        <v>51</v>
      </c>
      <c r="L27" s="12" t="s">
        <v>52</v>
      </c>
      <c r="N27" s="32"/>
      <c r="O27" s="32"/>
      <c r="P27" s="32"/>
      <c r="Q27" s="32"/>
      <c r="R27" s="32"/>
      <c r="S27" s="7"/>
    </row>
    <row r="28" spans="1:24" x14ac:dyDescent="0.2">
      <c r="A28" s="2"/>
      <c r="B28" s="2" t="s">
        <v>16</v>
      </c>
      <c r="C28" s="14">
        <v>1633.8819447924525</v>
      </c>
      <c r="D28" s="14">
        <v>1657.3702651196434</v>
      </c>
      <c r="E28" s="14">
        <v>1673.6295674224148</v>
      </c>
      <c r="F28" s="14">
        <v>1697.1301742986495</v>
      </c>
      <c r="G28" s="14">
        <v>1713.3888243708857</v>
      </c>
      <c r="H28" s="18"/>
      <c r="I28" s="11" t="s">
        <v>53</v>
      </c>
      <c r="L28" s="12" t="s">
        <v>54</v>
      </c>
      <c r="N28" s="32"/>
      <c r="O28" s="32"/>
      <c r="P28" s="32"/>
      <c r="Q28" s="32"/>
      <c r="R28" s="32"/>
      <c r="S28" s="7"/>
    </row>
    <row r="29" spans="1:24" x14ac:dyDescent="0.2">
      <c r="A29" s="2"/>
      <c r="B29" s="2" t="s">
        <v>22</v>
      </c>
      <c r="C29" s="14">
        <v>28073.062505979411</v>
      </c>
      <c r="D29" s="14">
        <v>28476.63455523751</v>
      </c>
      <c r="E29" s="14">
        <v>28755.998931166941</v>
      </c>
      <c r="F29" s="14">
        <v>29159.782085676794</v>
      </c>
      <c r="G29" s="14">
        <v>29439.135255099762</v>
      </c>
      <c r="H29" s="18"/>
      <c r="I29" s="11"/>
      <c r="N29" s="32"/>
      <c r="O29" s="32"/>
      <c r="P29" s="32"/>
      <c r="Q29" s="32"/>
      <c r="R29" s="32"/>
      <c r="S29" s="7"/>
    </row>
    <row r="30" spans="1:24" x14ac:dyDescent="0.2">
      <c r="A30" s="2"/>
      <c r="B30" s="2" t="s">
        <v>27</v>
      </c>
      <c r="C30" s="14">
        <v>3267.763889584905</v>
      </c>
      <c r="D30" s="14">
        <v>3314.7405302392867</v>
      </c>
      <c r="E30" s="14">
        <v>3347.2591348448295</v>
      </c>
      <c r="F30" s="14">
        <v>3394.2603485972991</v>
      </c>
      <c r="G30" s="14">
        <v>3426.7776487417714</v>
      </c>
      <c r="H30" s="18"/>
      <c r="I30" s="11" t="s">
        <v>55</v>
      </c>
      <c r="L30" s="2" t="s">
        <v>56</v>
      </c>
      <c r="N30" s="32"/>
      <c r="O30" s="32"/>
      <c r="P30" s="32"/>
      <c r="Q30" s="32"/>
      <c r="R30" s="32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32"/>
      <c r="O31" s="32"/>
      <c r="P31" s="32"/>
      <c r="Q31" s="32"/>
      <c r="R31" s="32"/>
      <c r="S31" s="7"/>
    </row>
    <row r="32" spans="1:24" x14ac:dyDescent="0.2">
      <c r="A32" s="4">
        <v>26</v>
      </c>
      <c r="B32" s="5" t="s">
        <v>10</v>
      </c>
      <c r="C32" s="6">
        <v>30188.990973825792</v>
      </c>
      <c r="D32" s="6">
        <v>30601.480448251139</v>
      </c>
      <c r="E32" s="6">
        <v>30886.902928257245</v>
      </c>
      <c r="F32" s="6">
        <v>31299.303139510514</v>
      </c>
      <c r="G32" s="6">
        <v>31584.735901315722</v>
      </c>
      <c r="H32" s="17"/>
      <c r="I32" s="17"/>
      <c r="J32" s="17"/>
      <c r="K32" s="17"/>
      <c r="L32" s="12" t="s">
        <v>59</v>
      </c>
      <c r="N32" s="32"/>
      <c r="O32" s="32"/>
      <c r="P32" s="32"/>
      <c r="Q32" s="32"/>
      <c r="R32" s="32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v>1660.3945035604186</v>
      </c>
      <c r="D33" s="14">
        <v>1683.0814246538127</v>
      </c>
      <c r="E33" s="14">
        <v>1698.7796610541484</v>
      </c>
      <c r="F33" s="14">
        <v>1721.4616726730783</v>
      </c>
      <c r="G33" s="14">
        <v>1737.1604745723648</v>
      </c>
      <c r="H33" s="18"/>
      <c r="L33" s="12" t="s">
        <v>60</v>
      </c>
      <c r="N33" s="32"/>
      <c r="O33" s="32"/>
      <c r="P33" s="32"/>
      <c r="Q33" s="32"/>
      <c r="R33" s="32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v>28528.596470265373</v>
      </c>
      <c r="D34" s="14">
        <v>28918.399023597325</v>
      </c>
      <c r="E34" s="14">
        <v>29188.123267203096</v>
      </c>
      <c r="F34" s="14">
        <v>29577.841466837435</v>
      </c>
      <c r="G34" s="14">
        <v>29847.575426743359</v>
      </c>
      <c r="H34" s="33"/>
      <c r="L34" s="12" t="s">
        <v>61</v>
      </c>
      <c r="N34" s="32"/>
      <c r="O34" s="32"/>
      <c r="P34" s="32"/>
      <c r="Q34" s="32"/>
      <c r="R34" s="32"/>
      <c r="S34" s="7"/>
      <c r="T34" s="17"/>
      <c r="U34" s="17"/>
      <c r="V34" s="32"/>
      <c r="W34" s="32"/>
      <c r="X34" s="17"/>
    </row>
    <row r="35" spans="1:24" x14ac:dyDescent="0.2">
      <c r="A35" s="2"/>
      <c r="B35" s="2" t="s">
        <v>27</v>
      </c>
      <c r="C35" s="14">
        <v>3320.7890071208371</v>
      </c>
      <c r="D35" s="14">
        <v>3366.1628493076255</v>
      </c>
      <c r="E35" s="14">
        <v>3397.5593221082968</v>
      </c>
      <c r="F35" s="14">
        <v>3442.9233453461566</v>
      </c>
      <c r="G35" s="14">
        <v>3474.3209491447296</v>
      </c>
      <c r="H35" s="18"/>
      <c r="L35" s="12" t="s">
        <v>62</v>
      </c>
      <c r="N35" s="32"/>
      <c r="O35" s="32"/>
      <c r="P35" s="32"/>
      <c r="Q35" s="32"/>
      <c r="R35" s="32"/>
      <c r="S35" s="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63</v>
      </c>
      <c r="N36" s="32"/>
      <c r="O36" s="32"/>
      <c r="P36" s="32"/>
      <c r="Q36" s="32"/>
      <c r="R36" s="32"/>
      <c r="S36" s="7"/>
    </row>
    <row r="37" spans="1:24" ht="12.75" customHeight="1" x14ac:dyDescent="0.2">
      <c r="A37" s="37">
        <v>27</v>
      </c>
      <c r="B37" s="38" t="s">
        <v>10</v>
      </c>
      <c r="C37" s="6">
        <v>30682.092222024407</v>
      </c>
      <c r="D37" s="6">
        <v>31078.704341191566</v>
      </c>
      <c r="E37" s="6">
        <v>31353.187202981979</v>
      </c>
      <c r="F37" s="6">
        <v>31749.799322149131</v>
      </c>
      <c r="G37" s="6">
        <v>32024.282183939555</v>
      </c>
      <c r="H37" s="50" t="s">
        <v>99</v>
      </c>
      <c r="I37" s="51"/>
      <c r="J37" s="52"/>
      <c r="K37" s="17"/>
      <c r="L37" s="12" t="s">
        <v>64</v>
      </c>
      <c r="N37" s="32"/>
      <c r="O37" s="32"/>
      <c r="P37" s="32"/>
      <c r="Q37" s="32"/>
      <c r="R37" s="32"/>
      <c r="S37" s="7"/>
    </row>
    <row r="38" spans="1:24" x14ac:dyDescent="0.2">
      <c r="A38" s="40"/>
      <c r="B38" s="2" t="s">
        <v>16</v>
      </c>
      <c r="C38" s="45">
        <v>1687.5150722113424</v>
      </c>
      <c r="D38" s="45">
        <v>1709.3287387655362</v>
      </c>
      <c r="E38" s="45">
        <v>1724.4252961640088</v>
      </c>
      <c r="F38" s="45">
        <v>1746.2389627182022</v>
      </c>
      <c r="G38" s="45">
        <v>1761.3355201166755</v>
      </c>
      <c r="H38" s="53"/>
      <c r="I38" s="54"/>
      <c r="J38" s="55"/>
      <c r="L38" s="2" t="s">
        <v>65</v>
      </c>
      <c r="N38" s="32"/>
      <c r="O38" s="32"/>
      <c r="P38" s="32"/>
      <c r="Q38" s="32"/>
      <c r="R38" s="32"/>
      <c r="S38" s="7"/>
    </row>
    <row r="39" spans="1:24" x14ac:dyDescent="0.2">
      <c r="A39" s="40"/>
      <c r="B39" s="2" t="s">
        <v>22</v>
      </c>
      <c r="C39" s="45">
        <v>28994.577149813063</v>
      </c>
      <c r="D39" s="45">
        <v>29369.375602426029</v>
      </c>
      <c r="E39" s="45">
        <v>29628.76190681797</v>
      </c>
      <c r="F39" s="45">
        <v>30003.560359430929</v>
      </c>
      <c r="G39" s="45">
        <v>30262.946663822881</v>
      </c>
      <c r="H39" s="53"/>
      <c r="I39" s="54"/>
      <c r="J39" s="55"/>
      <c r="L39" s="12" t="s">
        <v>66</v>
      </c>
      <c r="N39" s="32"/>
      <c r="O39" s="32"/>
      <c r="P39" s="32"/>
      <c r="Q39" s="32"/>
      <c r="R39" s="32"/>
      <c r="S39" s="7"/>
    </row>
    <row r="40" spans="1:24" ht="13.5" thickBot="1" x14ac:dyDescent="0.25">
      <c r="A40" s="42"/>
      <c r="B40" s="43" t="s">
        <v>27</v>
      </c>
      <c r="C40" s="46">
        <v>3375.0301444226848</v>
      </c>
      <c r="D40" s="46">
        <v>3418.6574775310723</v>
      </c>
      <c r="E40" s="46">
        <v>3448.8505923280177</v>
      </c>
      <c r="F40" s="46">
        <v>3492.4779254364043</v>
      </c>
      <c r="G40" s="46">
        <v>3522.6710402333511</v>
      </c>
      <c r="H40" s="56"/>
      <c r="I40" s="57"/>
      <c r="J40" s="58"/>
      <c r="K40" s="18"/>
      <c r="M40" s="18"/>
      <c r="N40" s="32"/>
      <c r="O40" s="32"/>
      <c r="P40" s="32"/>
      <c r="Q40" s="32"/>
      <c r="R40" s="32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32"/>
      <c r="P41" s="32"/>
      <c r="Q41" s="32"/>
      <c r="R41" s="32"/>
      <c r="S41" s="7"/>
    </row>
    <row r="42" spans="1:24" ht="15.75" x14ac:dyDescent="0.25">
      <c r="A42" s="4">
        <v>28</v>
      </c>
      <c r="B42" s="5" t="s">
        <v>10</v>
      </c>
      <c r="C42" s="6">
        <v>31186.045848523489</v>
      </c>
      <c r="D42" s="6">
        <v>31565.785027422822</v>
      </c>
      <c r="E42" s="6">
        <v>31828.658410129003</v>
      </c>
      <c r="F42" s="6">
        <v>32208.397589028329</v>
      </c>
      <c r="G42" s="6">
        <v>32471.171426763303</v>
      </c>
      <c r="H42" s="17"/>
      <c r="I42" s="34"/>
      <c r="J42" s="34"/>
      <c r="K42" s="34"/>
      <c r="L42" s="35"/>
      <c r="M42" s="17"/>
      <c r="N42" s="32"/>
      <c r="O42" s="32"/>
      <c r="P42" s="32"/>
      <c r="Q42" s="32"/>
      <c r="R42" s="32"/>
      <c r="S42" s="7"/>
    </row>
    <row r="43" spans="1:24" x14ac:dyDescent="0.2">
      <c r="A43" s="2"/>
      <c r="B43" s="2" t="s">
        <v>16</v>
      </c>
      <c r="C43" s="14">
        <v>1715.2325216687918</v>
      </c>
      <c r="D43" s="14">
        <v>1736.1181765082551</v>
      </c>
      <c r="E43" s="14">
        <v>1750.5762125570952</v>
      </c>
      <c r="F43" s="14">
        <v>1771.4618673965581</v>
      </c>
      <c r="G43" s="14">
        <v>1785.9144284719816</v>
      </c>
      <c r="H43" s="36"/>
      <c r="I43" s="36"/>
      <c r="J43" s="36"/>
      <c r="K43" s="36"/>
      <c r="L43" s="36"/>
      <c r="N43" s="32"/>
      <c r="O43" s="32"/>
      <c r="P43" s="32"/>
      <c r="Q43" s="32"/>
      <c r="R43" s="32"/>
      <c r="S43" s="7"/>
    </row>
    <row r="44" spans="1:24" x14ac:dyDescent="0.2">
      <c r="A44" s="2"/>
      <c r="B44" s="2" t="s">
        <v>22</v>
      </c>
      <c r="C44" s="14">
        <v>29470.813326854695</v>
      </c>
      <c r="D44" s="14">
        <v>29829.666850914567</v>
      </c>
      <c r="E44" s="14">
        <v>30078.082197571908</v>
      </c>
      <c r="F44" s="14">
        <v>30436.935721631769</v>
      </c>
      <c r="G44" s="14">
        <v>30685.256998291323</v>
      </c>
      <c r="H44" s="18"/>
      <c r="N44" s="32"/>
      <c r="O44" s="32"/>
      <c r="P44" s="32"/>
      <c r="Q44" s="32"/>
      <c r="R44" s="32"/>
      <c r="S44" s="7"/>
    </row>
    <row r="45" spans="1:24" x14ac:dyDescent="0.2">
      <c r="A45" s="2"/>
      <c r="B45" s="2" t="s">
        <v>27</v>
      </c>
      <c r="C45" s="14">
        <v>3430.4650433375837</v>
      </c>
      <c r="D45" s="14">
        <v>3472.2363530165103</v>
      </c>
      <c r="E45" s="14">
        <v>3501.1524251141905</v>
      </c>
      <c r="F45" s="14">
        <v>3542.9237347931162</v>
      </c>
      <c r="G45" s="14">
        <v>3571.8288569439633</v>
      </c>
      <c r="H45" s="18"/>
      <c r="N45" s="32"/>
      <c r="O45" s="32"/>
      <c r="P45" s="32"/>
      <c r="Q45" s="32"/>
      <c r="R45" s="32"/>
      <c r="S45" s="7"/>
    </row>
    <row r="46" spans="1:24" x14ac:dyDescent="0.2">
      <c r="A46" s="4">
        <v>29</v>
      </c>
      <c r="B46" s="5" t="s">
        <v>10</v>
      </c>
      <c r="C46" s="6">
        <v>31701.390164445067</v>
      </c>
      <c r="D46" s="6">
        <v>32063.161476042125</v>
      </c>
      <c r="E46" s="6">
        <v>32313.554407983633</v>
      </c>
      <c r="F46" s="6">
        <v>32675.226174609496</v>
      </c>
      <c r="G46" s="6">
        <v>32925.71865152222</v>
      </c>
      <c r="H46" s="18"/>
      <c r="I46" s="18"/>
      <c r="J46" s="18"/>
      <c r="K46" s="18"/>
      <c r="L46" s="18"/>
      <c r="N46" s="32"/>
      <c r="O46" s="32"/>
      <c r="P46" s="32"/>
      <c r="Q46" s="32"/>
      <c r="R46" s="32"/>
      <c r="S46" s="7"/>
    </row>
    <row r="47" spans="1:24" x14ac:dyDescent="0.2">
      <c r="A47" s="2"/>
      <c r="B47" s="2" t="s">
        <v>16</v>
      </c>
      <c r="C47" s="14">
        <v>1743.5764590444787</v>
      </c>
      <c r="D47" s="14">
        <v>1763.473881182317</v>
      </c>
      <c r="E47" s="14">
        <v>1777.2454924390997</v>
      </c>
      <c r="F47" s="14">
        <v>1797.1374396035224</v>
      </c>
      <c r="G47" s="14">
        <v>1810.9145258337221</v>
      </c>
      <c r="H47" s="18"/>
      <c r="I47" s="18"/>
      <c r="J47" s="18"/>
      <c r="K47" s="18"/>
      <c r="L47" s="18"/>
      <c r="N47" s="32"/>
      <c r="O47" s="32"/>
      <c r="P47" s="32"/>
      <c r="Q47" s="32"/>
      <c r="R47" s="32"/>
      <c r="S47" s="7"/>
    </row>
    <row r="48" spans="1:24" x14ac:dyDescent="0.2">
      <c r="A48" s="2"/>
      <c r="B48" s="2" t="s">
        <v>22</v>
      </c>
      <c r="C48" s="14">
        <v>29957.813705400589</v>
      </c>
      <c r="D48" s="14">
        <v>30299.68759485981</v>
      </c>
      <c r="E48" s="14">
        <v>30536.308915544534</v>
      </c>
      <c r="F48" s="14">
        <v>30878.088735005975</v>
      </c>
      <c r="G48" s="14">
        <v>31114.804125688497</v>
      </c>
      <c r="H48" s="18"/>
      <c r="I48" s="18"/>
      <c r="J48" s="18"/>
      <c r="K48" s="18"/>
      <c r="L48" s="18"/>
      <c r="N48" s="32"/>
      <c r="O48" s="32"/>
      <c r="P48" s="32"/>
      <c r="Q48" s="32"/>
      <c r="R48" s="32"/>
      <c r="S48" s="7"/>
    </row>
    <row r="49" spans="1:19" x14ac:dyDescent="0.2">
      <c r="A49" s="2"/>
      <c r="B49" s="2" t="s">
        <v>27</v>
      </c>
      <c r="C49" s="14">
        <v>3487.1529180889574</v>
      </c>
      <c r="D49" s="14">
        <v>3526.9477623646339</v>
      </c>
      <c r="E49" s="14">
        <v>3554.4909848781995</v>
      </c>
      <c r="F49" s="14">
        <v>3594.2748792070447</v>
      </c>
      <c r="G49" s="14">
        <v>3621.8290516674442</v>
      </c>
      <c r="H49" s="18"/>
      <c r="I49" s="18"/>
      <c r="J49" s="18"/>
      <c r="K49" s="18"/>
      <c r="L49" s="18"/>
      <c r="N49" s="32"/>
      <c r="O49" s="32"/>
      <c r="P49" s="32"/>
      <c r="Q49" s="32"/>
      <c r="R49" s="32"/>
      <c r="S49" s="7"/>
    </row>
    <row r="50" spans="1:19" x14ac:dyDescent="0.2">
      <c r="A50" s="4">
        <v>30</v>
      </c>
      <c r="B50" s="5" t="s">
        <v>10</v>
      </c>
      <c r="C50" s="6">
        <v>32227.902659163105</v>
      </c>
      <c r="D50" s="6">
        <v>32570.405319932004</v>
      </c>
      <c r="E50" s="6">
        <v>32807.645872553228</v>
      </c>
      <c r="F50" s="6">
        <v>33150.142789100966</v>
      </c>
      <c r="G50" s="6">
        <v>33387.283796750984</v>
      </c>
      <c r="H50" s="18"/>
      <c r="I50" s="18"/>
      <c r="J50" s="18"/>
      <c r="K50" s="18"/>
      <c r="L50" s="18"/>
      <c r="N50" s="32"/>
      <c r="O50" s="32"/>
      <c r="P50" s="32"/>
      <c r="Q50" s="32"/>
      <c r="R50" s="32"/>
      <c r="S50" s="7"/>
    </row>
    <row r="51" spans="1:19" x14ac:dyDescent="0.2">
      <c r="A51" s="2"/>
      <c r="B51" s="2" t="s">
        <v>16</v>
      </c>
      <c r="C51" s="14">
        <v>1772.5346462539708</v>
      </c>
      <c r="D51" s="14">
        <v>1791.3722925962602</v>
      </c>
      <c r="E51" s="14">
        <v>1804.4205229904276</v>
      </c>
      <c r="F51" s="14">
        <v>1823.2578534005531</v>
      </c>
      <c r="G51" s="14">
        <v>1836.3006088213042</v>
      </c>
      <c r="H51" s="18"/>
      <c r="N51" s="32"/>
      <c r="O51" s="32"/>
      <c r="P51" s="32"/>
      <c r="Q51" s="32"/>
      <c r="R51" s="32"/>
      <c r="S51" s="7"/>
    </row>
    <row r="52" spans="1:19" x14ac:dyDescent="0.2">
      <c r="A52" s="2"/>
      <c r="B52" s="2" t="s">
        <v>22</v>
      </c>
      <c r="C52" s="14">
        <v>30455.368012909134</v>
      </c>
      <c r="D52" s="14">
        <v>30779.033027335743</v>
      </c>
      <c r="E52" s="14">
        <v>31003.225349562799</v>
      </c>
      <c r="F52" s="14">
        <v>31326.884935700415</v>
      </c>
      <c r="G52" s="14">
        <v>31550.98318792968</v>
      </c>
      <c r="H52" s="18"/>
      <c r="N52" s="32"/>
      <c r="O52" s="32"/>
      <c r="P52" s="32"/>
      <c r="Q52" s="32"/>
      <c r="R52" s="32"/>
      <c r="S52" s="7"/>
    </row>
    <row r="53" spans="1:19" x14ac:dyDescent="0.2">
      <c r="A53" s="2"/>
      <c r="B53" s="2" t="s">
        <v>27</v>
      </c>
      <c r="C53" s="14">
        <v>3545.0692925079416</v>
      </c>
      <c r="D53" s="14">
        <v>3582.7445851925204</v>
      </c>
      <c r="E53" s="14">
        <v>3608.8410459808551</v>
      </c>
      <c r="F53" s="14">
        <v>3646.5157068011063</v>
      </c>
      <c r="G53" s="14">
        <v>3672.6012176426084</v>
      </c>
      <c r="H53" s="18"/>
      <c r="N53" s="32"/>
      <c r="O53" s="32"/>
      <c r="P53" s="32"/>
      <c r="Q53" s="32"/>
      <c r="R53" s="32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32"/>
      <c r="O54" s="32"/>
      <c r="P54" s="32"/>
      <c r="Q54" s="32"/>
      <c r="R54" s="32"/>
      <c r="S54" s="7"/>
    </row>
    <row r="55" spans="1:19" x14ac:dyDescent="0.2">
      <c r="A55" s="4">
        <v>31</v>
      </c>
      <c r="B55" s="5" t="s">
        <v>10</v>
      </c>
      <c r="C55" s="6">
        <v>32766.347152625091</v>
      </c>
      <c r="D55" s="6">
        <v>33088.586667532887</v>
      </c>
      <c r="E55" s="6">
        <v>33311.592289271975</v>
      </c>
      <c r="F55" s="6">
        <v>33633.831804179768</v>
      </c>
      <c r="G55" s="6">
        <v>33856.837425918857</v>
      </c>
      <c r="H55" s="18"/>
      <c r="N55" s="32"/>
      <c r="O55" s="32"/>
      <c r="P55" s="32"/>
      <c r="Q55" s="32"/>
      <c r="R55" s="32"/>
      <c r="S55" s="7"/>
    </row>
    <row r="56" spans="1:19" x14ac:dyDescent="0.2">
      <c r="A56" s="2"/>
      <c r="B56" s="2" t="s">
        <v>16</v>
      </c>
      <c r="C56" s="14">
        <v>1802.1490933943801</v>
      </c>
      <c r="D56" s="14">
        <v>1819.8722667143088</v>
      </c>
      <c r="E56" s="14">
        <v>1832.1375759099587</v>
      </c>
      <c r="F56" s="14">
        <v>1849.8607492298872</v>
      </c>
      <c r="G56" s="14">
        <v>1862.1260584255372</v>
      </c>
      <c r="H56" s="18"/>
      <c r="N56" s="32"/>
      <c r="O56" s="32"/>
      <c r="P56" s="32"/>
      <c r="Q56" s="32"/>
      <c r="R56" s="32"/>
      <c r="S56" s="7"/>
    </row>
    <row r="57" spans="1:19" x14ac:dyDescent="0.2">
      <c r="A57" s="2"/>
      <c r="B57" s="2" t="s">
        <v>22</v>
      </c>
      <c r="C57" s="14">
        <v>30964.198059230712</v>
      </c>
      <c r="D57" s="14">
        <v>31268.714400818579</v>
      </c>
      <c r="E57" s="14">
        <v>31479.454713362018</v>
      </c>
      <c r="F57" s="14">
        <v>31783.971054949881</v>
      </c>
      <c r="G57" s="14">
        <v>31994.711367493321</v>
      </c>
      <c r="H57" s="18"/>
      <c r="N57" s="32"/>
      <c r="O57" s="32"/>
      <c r="P57" s="32"/>
      <c r="Q57" s="32"/>
      <c r="R57" s="32"/>
      <c r="S57" s="7"/>
    </row>
    <row r="58" spans="1:19" x14ac:dyDescent="0.2">
      <c r="A58" s="2"/>
      <c r="B58" s="2" t="s">
        <v>27</v>
      </c>
      <c r="C58" s="14">
        <v>3604.2981867887602</v>
      </c>
      <c r="D58" s="14">
        <v>3639.7445334286176</v>
      </c>
      <c r="E58" s="14">
        <v>3664.2751518199175</v>
      </c>
      <c r="F58" s="14">
        <v>3699.7214984597745</v>
      </c>
      <c r="G58" s="14">
        <v>3724.2521168510743</v>
      </c>
      <c r="H58" s="18"/>
      <c r="N58" s="32"/>
      <c r="O58" s="32"/>
      <c r="P58" s="32"/>
      <c r="Q58" s="32"/>
      <c r="R58" s="32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32"/>
      <c r="O59" s="32"/>
      <c r="P59" s="32"/>
      <c r="Q59" s="32"/>
      <c r="R59" s="32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32"/>
      <c r="P60" s="32"/>
      <c r="Q60" s="32"/>
      <c r="R60" s="32"/>
      <c r="S60" s="7"/>
    </row>
    <row r="61" spans="1:19" x14ac:dyDescent="0.2">
      <c r="A61" s="4">
        <v>39</v>
      </c>
      <c r="B61" s="5" t="s">
        <v>10</v>
      </c>
      <c r="C61" s="6">
        <v>37563.245111231969</v>
      </c>
      <c r="D61" s="6">
        <v>37673.428951233065</v>
      </c>
      <c r="E61" s="6">
        <v>37749.659445593898</v>
      </c>
      <c r="F61" s="6">
        <v>37859.851796054798</v>
      </c>
      <c r="G61" s="6">
        <v>37936.202788968039</v>
      </c>
      <c r="H61" s="18"/>
      <c r="N61" s="32"/>
      <c r="O61" s="32"/>
      <c r="P61" s="32"/>
      <c r="Q61" s="32"/>
      <c r="R61" s="32"/>
      <c r="S61" s="7"/>
    </row>
    <row r="62" spans="1:19" x14ac:dyDescent="0.2">
      <c r="A62" s="2"/>
      <c r="B62" s="2" t="s">
        <v>16</v>
      </c>
      <c r="C62" s="14">
        <v>2065.9784811177583</v>
      </c>
      <c r="D62" s="14">
        <v>2072.0385923178187</v>
      </c>
      <c r="E62" s="14">
        <v>2076.2312695076644</v>
      </c>
      <c r="F62" s="14">
        <v>2082.2918487830138</v>
      </c>
      <c r="G62" s="14">
        <v>2086.4911533932423</v>
      </c>
      <c r="H62" s="18"/>
      <c r="N62" s="32"/>
      <c r="O62" s="32"/>
      <c r="P62" s="32"/>
      <c r="Q62" s="32"/>
      <c r="R62" s="32"/>
      <c r="S62" s="7"/>
    </row>
    <row r="63" spans="1:19" x14ac:dyDescent="0.2">
      <c r="A63" s="2"/>
      <c r="B63" s="2" t="s">
        <v>22</v>
      </c>
      <c r="C63" s="14">
        <v>35497.266630114209</v>
      </c>
      <c r="D63" s="14">
        <v>35601.390358915247</v>
      </c>
      <c r="E63" s="14">
        <v>35673.428176086236</v>
      </c>
      <c r="F63" s="14">
        <v>35777.559947271788</v>
      </c>
      <c r="G63" s="14">
        <v>35849.7116355748</v>
      </c>
      <c r="H63" s="18"/>
      <c r="N63" s="32"/>
      <c r="O63" s="32"/>
      <c r="P63" s="32"/>
      <c r="Q63" s="32"/>
      <c r="R63" s="32"/>
      <c r="S63" s="7"/>
    </row>
    <row r="64" spans="1:19" x14ac:dyDescent="0.2">
      <c r="A64" s="2"/>
      <c r="B64" s="2" t="s">
        <v>27</v>
      </c>
      <c r="C64" s="14">
        <v>4131.9569622355166</v>
      </c>
      <c r="D64" s="14">
        <v>4144.0771846356374</v>
      </c>
      <c r="E64" s="14">
        <v>4152.4625390153287</v>
      </c>
      <c r="F64" s="14">
        <v>4164.5836975660277</v>
      </c>
      <c r="G64" s="14">
        <v>4172.9823067864845</v>
      </c>
      <c r="H64" s="18"/>
      <c r="N64" s="32"/>
      <c r="O64" s="32"/>
      <c r="P64" s="32"/>
      <c r="Q64" s="32"/>
      <c r="R64" s="32"/>
    </row>
    <row r="65" spans="1:18" x14ac:dyDescent="0.2">
      <c r="A65" s="2" t="s">
        <v>28</v>
      </c>
      <c r="E65" s="9"/>
      <c r="N65" s="32"/>
      <c r="O65" s="32"/>
      <c r="P65" s="32"/>
      <c r="Q65" s="32"/>
      <c r="R65" s="32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105</v>
      </c>
      <c r="D67" s="14"/>
      <c r="F67" s="2"/>
      <c r="G67" s="18"/>
    </row>
    <row r="68" spans="1:18" x14ac:dyDescent="0.2">
      <c r="A68" s="12" t="s">
        <v>95</v>
      </c>
      <c r="D68" s="14"/>
      <c r="F68" s="2"/>
      <c r="G68" s="18"/>
    </row>
    <row r="69" spans="1:18" x14ac:dyDescent="0.2">
      <c r="A69" s="12" t="s">
        <v>69</v>
      </c>
      <c r="B69" s="17">
        <v>1.3899999999999999E-2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1E694CDE-B8E9-4145-867A-007DFC741E1B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D32C-7E59-41C5-A4F3-89B72B58BA89}">
  <dimension ref="A1:X237"/>
  <sheetViews>
    <sheetView topLeftCell="A72" workbookViewId="0">
      <selection activeCell="B82" sqref="B82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101</v>
      </c>
    </row>
    <row r="3" spans="1:20" x14ac:dyDescent="0.2">
      <c r="F3" s="2"/>
    </row>
    <row r="4" spans="1:20" ht="13.5" thickBot="1" x14ac:dyDescent="0.25">
      <c r="A4" s="12" t="s">
        <v>102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32">
        <v>2.5000000000000001E-2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26716.163407158099</v>
      </c>
      <c r="D16" s="6">
        <v>27153.67320174085</v>
      </c>
      <c r="E16" s="6">
        <v>27456.583404302855</v>
      </c>
      <c r="F16" s="6">
        <v>27894.105687717572</v>
      </c>
      <c r="G16" s="6"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32"/>
      <c r="P16" s="32"/>
      <c r="Q16" s="32"/>
      <c r="R16" s="32"/>
      <c r="S16" s="32"/>
      <c r="T16" s="7"/>
    </row>
    <row r="17" spans="1:24" x14ac:dyDescent="0.2">
      <c r="A17" s="2"/>
      <c r="B17" s="12" t="s">
        <v>16</v>
      </c>
      <c r="C17" s="14">
        <v>1469.388987393696</v>
      </c>
      <c r="D17" s="14">
        <v>1493.4520260957468</v>
      </c>
      <c r="E17" s="14">
        <v>1510.1120872366571</v>
      </c>
      <c r="F17" s="14">
        <v>1534.1758128244664</v>
      </c>
      <c r="G17" s="14"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32"/>
      <c r="P17" s="32"/>
      <c r="Q17" s="32"/>
      <c r="R17" s="32"/>
      <c r="S17" s="7"/>
    </row>
    <row r="18" spans="1:24" x14ac:dyDescent="0.2">
      <c r="A18" s="2"/>
      <c r="B18" s="12" t="s">
        <v>22</v>
      </c>
      <c r="C18" s="14">
        <v>25246.774419764413</v>
      </c>
      <c r="D18" s="14">
        <v>25660.221175645103</v>
      </c>
      <c r="E18" s="14">
        <v>25946.4713170662</v>
      </c>
      <c r="F18" s="14">
        <v>26359.929874893107</v>
      </c>
      <c r="G18" s="14"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32"/>
      <c r="P18" s="32"/>
      <c r="Q18" s="32"/>
      <c r="R18" s="32"/>
      <c r="S18" s="7"/>
    </row>
    <row r="19" spans="1:24" x14ac:dyDescent="0.2">
      <c r="A19" s="2"/>
      <c r="B19" s="12" t="s">
        <v>27</v>
      </c>
      <c r="C19" s="14">
        <v>2938.7779747873919</v>
      </c>
      <c r="D19" s="14">
        <v>2986.9040521914935</v>
      </c>
      <c r="E19" s="14">
        <v>3020.2241744733142</v>
      </c>
      <c r="F19" s="14">
        <v>3068.3516256489329</v>
      </c>
      <c r="G19" s="14">
        <v>3101.6731486867452</v>
      </c>
      <c r="H19" s="18"/>
      <c r="I19" s="2"/>
      <c r="J19" s="8"/>
      <c r="K19" s="2"/>
      <c r="N19" s="32"/>
      <c r="O19" s="32"/>
      <c r="P19" s="32"/>
      <c r="Q19" s="32"/>
      <c r="R19" s="32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32"/>
      <c r="P20" s="32"/>
      <c r="Q20" s="32"/>
      <c r="R20" s="32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32"/>
      <c r="P21" s="32"/>
      <c r="Q21" s="32"/>
      <c r="R21" s="32"/>
      <c r="S21" s="7"/>
    </row>
    <row r="22" spans="1:24" x14ac:dyDescent="0.2">
      <c r="A22" s="4">
        <v>24</v>
      </c>
      <c r="B22" s="5" t="s">
        <v>10</v>
      </c>
      <c r="C22" s="6">
        <v>28834.930354529766</v>
      </c>
      <c r="D22" s="6">
        <v>29269.746205420786</v>
      </c>
      <c r="E22" s="6">
        <v>29570.828262149807</v>
      </c>
      <c r="F22" s="6">
        <v>30005.644113040828</v>
      </c>
      <c r="G22" s="6"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32"/>
      <c r="P22" s="32"/>
      <c r="Q22" s="32"/>
      <c r="R22" s="32"/>
      <c r="S22" s="7"/>
    </row>
    <row r="23" spans="1:24" x14ac:dyDescent="0.2">
      <c r="A23" s="2"/>
      <c r="B23" s="2" t="s">
        <v>16</v>
      </c>
      <c r="C23" s="14">
        <v>1585.9211694991372</v>
      </c>
      <c r="D23" s="14">
        <v>1609.8360412981433</v>
      </c>
      <c r="E23" s="14">
        <v>1626.3955544182395</v>
      </c>
      <c r="F23" s="14">
        <v>1650.3104262172455</v>
      </c>
      <c r="G23" s="14">
        <v>1666.8635202462706</v>
      </c>
      <c r="H23" s="18"/>
      <c r="I23" s="2" t="s">
        <v>42</v>
      </c>
      <c r="K23" s="2" t="s">
        <v>43</v>
      </c>
      <c r="L23" s="2" t="s">
        <v>44</v>
      </c>
      <c r="N23" s="32"/>
      <c r="O23" s="32"/>
      <c r="P23" s="32"/>
      <c r="Q23" s="32"/>
      <c r="R23" s="32"/>
      <c r="S23" s="7"/>
    </row>
    <row r="24" spans="1:24" x14ac:dyDescent="0.2">
      <c r="A24" s="2"/>
      <c r="B24" s="2" t="s">
        <v>22</v>
      </c>
      <c r="C24" s="14">
        <v>27249.009185030627</v>
      </c>
      <c r="D24" s="14">
        <v>27659.910164122644</v>
      </c>
      <c r="E24" s="14">
        <v>27944.432707731568</v>
      </c>
      <c r="F24" s="14">
        <v>28355.333686823582</v>
      </c>
      <c r="G24" s="14">
        <v>28639.745938776829</v>
      </c>
      <c r="H24" s="18"/>
      <c r="I24" s="2" t="s">
        <v>98</v>
      </c>
      <c r="K24" s="2"/>
      <c r="L24" s="2"/>
      <c r="N24" s="32"/>
      <c r="O24" s="32"/>
      <c r="P24" s="32"/>
      <c r="Q24" s="32"/>
      <c r="R24" s="32"/>
      <c r="S24" s="7"/>
    </row>
    <row r="25" spans="1:24" x14ac:dyDescent="0.2">
      <c r="A25" s="2"/>
      <c r="B25" s="2" t="s">
        <v>27</v>
      </c>
      <c r="C25" s="14">
        <v>3171.8423389982745</v>
      </c>
      <c r="D25" s="14">
        <v>3219.6720825962866</v>
      </c>
      <c r="E25" s="14">
        <v>3252.791108836479</v>
      </c>
      <c r="F25" s="14">
        <v>3300.6208524344911</v>
      </c>
      <c r="G25" s="14">
        <v>3333.7270404925412</v>
      </c>
      <c r="H25" s="18"/>
      <c r="I25" s="2" t="s">
        <v>45</v>
      </c>
      <c r="K25" s="12" t="s">
        <v>46</v>
      </c>
      <c r="L25" s="12" t="s">
        <v>47</v>
      </c>
      <c r="N25" s="32"/>
      <c r="O25" s="32"/>
      <c r="P25" s="32"/>
      <c r="Q25" s="32"/>
      <c r="R25" s="32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32"/>
      <c r="O26" s="32"/>
      <c r="P26" s="32"/>
      <c r="Q26" s="32"/>
      <c r="R26" s="32"/>
      <c r="S26" s="7"/>
    </row>
    <row r="27" spans="1:24" x14ac:dyDescent="0.2">
      <c r="A27" s="4">
        <v>25</v>
      </c>
      <c r="B27" s="5" t="s">
        <v>10</v>
      </c>
      <c r="C27" s="6">
        <v>29299.67891386908</v>
      </c>
      <c r="D27" s="6">
        <v>29720.884525453352</v>
      </c>
      <c r="E27" s="6">
        <v>30012.455368960804</v>
      </c>
      <c r="F27" s="6">
        <v>30433.881309769647</v>
      </c>
      <c r="G27" s="6">
        <v>30725.440457116725</v>
      </c>
      <c r="H27" s="17"/>
      <c r="I27" s="2" t="s">
        <v>51</v>
      </c>
      <c r="L27" s="12" t="s">
        <v>52</v>
      </c>
      <c r="N27" s="32"/>
      <c r="O27" s="32"/>
      <c r="P27" s="32"/>
      <c r="Q27" s="32"/>
      <c r="R27" s="32"/>
      <c r="S27" s="7"/>
    </row>
    <row r="28" spans="1:24" x14ac:dyDescent="0.2">
      <c r="A28" s="2"/>
      <c r="B28" s="2" t="s">
        <v>16</v>
      </c>
      <c r="C28" s="14">
        <v>1611.4823402627994</v>
      </c>
      <c r="D28" s="14">
        <v>1634.6486488999344</v>
      </c>
      <c r="E28" s="14">
        <v>1650.6850452928443</v>
      </c>
      <c r="F28" s="14">
        <v>1673.8634720373307</v>
      </c>
      <c r="G28" s="14">
        <v>1689.8992251414199</v>
      </c>
      <c r="H28" s="18"/>
      <c r="I28" s="11" t="s">
        <v>53</v>
      </c>
      <c r="L28" s="12" t="s">
        <v>54</v>
      </c>
      <c r="N28" s="32"/>
      <c r="O28" s="32"/>
      <c r="P28" s="32"/>
      <c r="Q28" s="32"/>
      <c r="R28" s="32"/>
      <c r="S28" s="7"/>
    </row>
    <row r="29" spans="1:24" x14ac:dyDescent="0.2">
      <c r="A29" s="2"/>
      <c r="B29" s="2" t="s">
        <v>22</v>
      </c>
      <c r="C29" s="14">
        <v>27688.196573606281</v>
      </c>
      <c r="D29" s="14">
        <v>28086.235876553415</v>
      </c>
      <c r="E29" s="14">
        <v>28361.770323667959</v>
      </c>
      <c r="F29" s="14">
        <v>28760.017837732317</v>
      </c>
      <c r="G29" s="14">
        <v>29035.541231975305</v>
      </c>
      <c r="H29" s="18"/>
      <c r="I29" s="11"/>
      <c r="N29" s="32"/>
      <c r="O29" s="32"/>
      <c r="P29" s="32"/>
      <c r="Q29" s="32"/>
      <c r="R29" s="32"/>
      <c r="S29" s="7"/>
    </row>
    <row r="30" spans="1:24" x14ac:dyDescent="0.2">
      <c r="A30" s="2"/>
      <c r="B30" s="2" t="s">
        <v>27</v>
      </c>
      <c r="C30" s="14">
        <v>3222.9646805255989</v>
      </c>
      <c r="D30" s="14">
        <v>3269.2972977998688</v>
      </c>
      <c r="E30" s="14">
        <v>3301.3700905856886</v>
      </c>
      <c r="F30" s="14">
        <v>3347.7269440746613</v>
      </c>
      <c r="G30" s="14">
        <v>3379.7984502828399</v>
      </c>
      <c r="H30" s="18"/>
      <c r="I30" s="11" t="s">
        <v>55</v>
      </c>
      <c r="L30" s="2" t="s">
        <v>56</v>
      </c>
      <c r="N30" s="32"/>
      <c r="O30" s="32"/>
      <c r="P30" s="32"/>
      <c r="Q30" s="32"/>
      <c r="R30" s="32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32"/>
      <c r="O31" s="32"/>
      <c r="P31" s="32"/>
      <c r="Q31" s="32"/>
      <c r="R31" s="32"/>
      <c r="S31" s="7"/>
    </row>
    <row r="32" spans="1:24" x14ac:dyDescent="0.2">
      <c r="A32" s="4">
        <v>26</v>
      </c>
      <c r="B32" s="5" t="s">
        <v>10</v>
      </c>
      <c r="C32" s="6">
        <v>29775.116849616126</v>
      </c>
      <c r="D32" s="6">
        <v>30181.951324835918</v>
      </c>
      <c r="E32" s="6">
        <v>30463.460822820045</v>
      </c>
      <c r="F32" s="6">
        <v>30870.207258615756</v>
      </c>
      <c r="G32" s="6">
        <v>31151.726897441287</v>
      </c>
      <c r="H32" s="17"/>
      <c r="I32" s="17"/>
      <c r="J32" s="17"/>
      <c r="K32" s="17"/>
      <c r="L32" s="12" t="s">
        <v>59</v>
      </c>
      <c r="N32" s="32"/>
      <c r="O32" s="32"/>
      <c r="P32" s="32"/>
      <c r="Q32" s="32"/>
      <c r="R32" s="32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v>1637.6314267288869</v>
      </c>
      <c r="D33" s="14">
        <v>1660.0073228659755</v>
      </c>
      <c r="E33" s="14">
        <v>1675.4903452551025</v>
      </c>
      <c r="F33" s="14">
        <v>1697.8613992238666</v>
      </c>
      <c r="G33" s="14">
        <v>1713.3449793592708</v>
      </c>
      <c r="H33" s="18"/>
      <c r="L33" s="12" t="s">
        <v>60</v>
      </c>
      <c r="N33" s="32"/>
      <c r="O33" s="32"/>
      <c r="P33" s="32"/>
      <c r="Q33" s="32"/>
      <c r="R33" s="32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v>28137.485422887239</v>
      </c>
      <c r="D34" s="14">
        <v>28521.944001969943</v>
      </c>
      <c r="E34" s="14">
        <v>28787.970477564944</v>
      </c>
      <c r="F34" s="14">
        <v>29172.345859391888</v>
      </c>
      <c r="G34" s="14">
        <v>29438.381918082017</v>
      </c>
      <c r="H34" s="33"/>
      <c r="L34" s="12" t="s">
        <v>61</v>
      </c>
      <c r="N34" s="32"/>
      <c r="O34" s="32"/>
      <c r="P34" s="32"/>
      <c r="Q34" s="32"/>
      <c r="R34" s="32"/>
      <c r="S34" s="7"/>
      <c r="T34" s="17"/>
      <c r="U34" s="17"/>
      <c r="V34" s="32"/>
      <c r="W34" s="32"/>
      <c r="X34" s="17"/>
    </row>
    <row r="35" spans="1:24" x14ac:dyDescent="0.2">
      <c r="A35" s="2"/>
      <c r="B35" s="2" t="s">
        <v>27</v>
      </c>
      <c r="C35" s="14">
        <v>3275.2628534577739</v>
      </c>
      <c r="D35" s="14">
        <v>3320.0146457319511</v>
      </c>
      <c r="E35" s="14">
        <v>3350.980690510205</v>
      </c>
      <c r="F35" s="14">
        <v>3395.7227984477331</v>
      </c>
      <c r="G35" s="14">
        <v>3426.6899587185417</v>
      </c>
      <c r="H35" s="18"/>
      <c r="L35" s="12" t="s">
        <v>62</v>
      </c>
      <c r="N35" s="32"/>
      <c r="O35" s="32"/>
      <c r="P35" s="32"/>
      <c r="Q35" s="32"/>
      <c r="R35" s="32"/>
      <c r="S35" s="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63</v>
      </c>
      <c r="N36" s="32"/>
      <c r="O36" s="32"/>
      <c r="P36" s="32"/>
      <c r="Q36" s="32"/>
      <c r="R36" s="32"/>
      <c r="S36" s="7"/>
    </row>
    <row r="37" spans="1:24" ht="12.75" customHeight="1" x14ac:dyDescent="0.2">
      <c r="A37" s="37">
        <v>27</v>
      </c>
      <c r="B37" s="38" t="s">
        <v>10</v>
      </c>
      <c r="C37" s="6">
        <v>30261.457956430029</v>
      </c>
      <c r="D37" s="6">
        <v>30652.63274602186</v>
      </c>
      <c r="E37" s="6">
        <v>30923.352601816725</v>
      </c>
      <c r="F37" s="6">
        <v>31314.527391408552</v>
      </c>
      <c r="G37" s="6">
        <v>31585.247247203428</v>
      </c>
      <c r="H37" s="50" t="s">
        <v>99</v>
      </c>
      <c r="I37" s="51"/>
      <c r="J37" s="52"/>
      <c r="K37" s="17"/>
      <c r="L37" s="12" t="s">
        <v>64</v>
      </c>
      <c r="N37" s="32"/>
      <c r="O37" s="32"/>
      <c r="P37" s="32"/>
      <c r="Q37" s="32"/>
      <c r="R37" s="32"/>
      <c r="S37" s="7"/>
    </row>
    <row r="38" spans="1:24" x14ac:dyDescent="0.2">
      <c r="A38" s="40"/>
      <c r="B38" s="2" t="s">
        <v>16</v>
      </c>
      <c r="C38" s="45">
        <v>1664.3801876036516</v>
      </c>
      <c r="D38" s="45">
        <v>1685.8948010312024</v>
      </c>
      <c r="E38" s="45">
        <v>1700.78439309992</v>
      </c>
      <c r="F38" s="45">
        <v>1722.2990065274703</v>
      </c>
      <c r="G38" s="45">
        <v>1737.1885985961885</v>
      </c>
      <c r="H38" s="53"/>
      <c r="I38" s="54"/>
      <c r="J38" s="55"/>
      <c r="L38" s="2" t="s">
        <v>65</v>
      </c>
      <c r="N38" s="32"/>
      <c r="O38" s="32"/>
      <c r="P38" s="32"/>
      <c r="Q38" s="32"/>
      <c r="R38" s="32"/>
      <c r="S38" s="7"/>
    </row>
    <row r="39" spans="1:24" x14ac:dyDescent="0.2">
      <c r="A39" s="40"/>
      <c r="B39" s="2" t="s">
        <v>22</v>
      </c>
      <c r="C39" s="45">
        <v>28597.077768826377</v>
      </c>
      <c r="D39" s="45">
        <v>28966.737944990658</v>
      </c>
      <c r="E39" s="45">
        <v>29222.568208716806</v>
      </c>
      <c r="F39" s="45">
        <v>29592.22838488108</v>
      </c>
      <c r="G39" s="45">
        <v>29848.058648607239</v>
      </c>
      <c r="H39" s="53"/>
      <c r="I39" s="54"/>
      <c r="J39" s="55"/>
      <c r="L39" s="12" t="s">
        <v>66</v>
      </c>
      <c r="N39" s="32"/>
      <c r="O39" s="32"/>
      <c r="P39" s="32"/>
      <c r="Q39" s="32"/>
      <c r="R39" s="32"/>
      <c r="S39" s="7"/>
    </row>
    <row r="40" spans="1:24" ht="13.5" thickBot="1" x14ac:dyDescent="0.25">
      <c r="A40" s="42"/>
      <c r="B40" s="43" t="s">
        <v>27</v>
      </c>
      <c r="C40" s="46">
        <v>3328.7603752073032</v>
      </c>
      <c r="D40" s="46">
        <v>3371.7896020624048</v>
      </c>
      <c r="E40" s="46">
        <v>3401.5687861998399</v>
      </c>
      <c r="F40" s="46">
        <v>3444.5980130549406</v>
      </c>
      <c r="G40" s="46">
        <v>3474.377197192377</v>
      </c>
      <c r="H40" s="56"/>
      <c r="I40" s="57"/>
      <c r="J40" s="58"/>
      <c r="K40" s="18"/>
      <c r="M40" s="18"/>
      <c r="N40" s="32"/>
      <c r="O40" s="32"/>
      <c r="P40" s="32"/>
      <c r="Q40" s="32"/>
      <c r="R40" s="32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32"/>
      <c r="P41" s="32"/>
      <c r="Q41" s="32"/>
      <c r="R41" s="32"/>
      <c r="S41" s="7"/>
    </row>
    <row r="42" spans="1:24" ht="15.75" x14ac:dyDescent="0.25">
      <c r="A42" s="4">
        <v>28</v>
      </c>
      <c r="B42" s="5" t="s">
        <v>10</v>
      </c>
      <c r="C42" s="6">
        <v>30758.502661528244</v>
      </c>
      <c r="D42" s="6">
        <v>31133.035829394241</v>
      </c>
      <c r="E42" s="6">
        <v>31392.305365547887</v>
      </c>
      <c r="F42" s="6">
        <v>31766.838533413877</v>
      </c>
      <c r="G42" s="6">
        <v>32026.009889302004</v>
      </c>
      <c r="H42" s="17"/>
      <c r="I42" s="34"/>
      <c r="J42" s="34"/>
      <c r="K42" s="34"/>
      <c r="L42" s="35"/>
      <c r="M42" s="17"/>
      <c r="N42" s="32"/>
      <c r="O42" s="32"/>
      <c r="P42" s="32"/>
      <c r="Q42" s="32"/>
      <c r="R42" s="32"/>
      <c r="S42" s="7"/>
    </row>
    <row r="43" spans="1:24" x14ac:dyDescent="0.2">
      <c r="A43" s="2"/>
      <c r="B43" s="2" t="s">
        <v>16</v>
      </c>
      <c r="C43" s="14">
        <v>1691.7176463840535</v>
      </c>
      <c r="D43" s="14">
        <v>1712.3169706166832</v>
      </c>
      <c r="E43" s="14">
        <v>1726.5767951051339</v>
      </c>
      <c r="F43" s="14">
        <v>1747.1761193377631</v>
      </c>
      <c r="G43" s="14">
        <v>1761.4305439116101</v>
      </c>
      <c r="H43" s="36"/>
      <c r="I43" s="36"/>
      <c r="J43" s="36"/>
      <c r="K43" s="36"/>
      <c r="L43" s="36"/>
      <c r="N43" s="32"/>
      <c r="O43" s="32"/>
      <c r="P43" s="32"/>
      <c r="Q43" s="32"/>
      <c r="R43" s="32"/>
      <c r="S43" s="7"/>
    </row>
    <row r="44" spans="1:24" x14ac:dyDescent="0.2">
      <c r="A44" s="2"/>
      <c r="B44" s="2" t="s">
        <v>22</v>
      </c>
      <c r="C44" s="14">
        <v>29066.785015144189</v>
      </c>
      <c r="D44" s="14">
        <v>29420.718858777556</v>
      </c>
      <c r="E44" s="14">
        <v>29665.728570442752</v>
      </c>
      <c r="F44" s="14">
        <v>30019.662414076112</v>
      </c>
      <c r="G44" s="14">
        <v>30264.579345390393</v>
      </c>
      <c r="H44" s="18"/>
      <c r="N44" s="32"/>
      <c r="O44" s="32"/>
      <c r="P44" s="32"/>
      <c r="Q44" s="32"/>
      <c r="R44" s="32"/>
      <c r="S44" s="7"/>
    </row>
    <row r="45" spans="1:24" x14ac:dyDescent="0.2">
      <c r="A45" s="2"/>
      <c r="B45" s="2" t="s">
        <v>27</v>
      </c>
      <c r="C45" s="14">
        <v>3383.435292768107</v>
      </c>
      <c r="D45" s="14">
        <v>3424.6339412333664</v>
      </c>
      <c r="E45" s="14">
        <v>3453.1535902102678</v>
      </c>
      <c r="F45" s="14">
        <v>3494.3522386755262</v>
      </c>
      <c r="G45" s="14">
        <v>3522.8610878232203</v>
      </c>
      <c r="H45" s="18"/>
      <c r="N45" s="32"/>
      <c r="O45" s="32"/>
      <c r="P45" s="32"/>
      <c r="Q45" s="32"/>
      <c r="R45" s="32"/>
      <c r="S45" s="7"/>
    </row>
    <row r="46" spans="1:24" x14ac:dyDescent="0.2">
      <c r="A46" s="4">
        <v>29</v>
      </c>
      <c r="B46" s="5" t="s">
        <v>10</v>
      </c>
      <c r="C46" s="6">
        <v>31266.781896089422</v>
      </c>
      <c r="D46" s="6">
        <v>31623.593526030305</v>
      </c>
      <c r="E46" s="6">
        <v>31870.553711395238</v>
      </c>
      <c r="F46" s="6">
        <v>32227.267161070613</v>
      </c>
      <c r="G46" s="6">
        <v>32474.325526701075</v>
      </c>
      <c r="H46" s="18"/>
      <c r="I46" s="18"/>
      <c r="J46" s="18"/>
      <c r="K46" s="18"/>
      <c r="L46" s="18"/>
      <c r="N46" s="32"/>
      <c r="O46" s="32"/>
      <c r="P46" s="32"/>
      <c r="Q46" s="32"/>
      <c r="R46" s="32"/>
      <c r="S46" s="7"/>
    </row>
    <row r="47" spans="1:24" x14ac:dyDescent="0.2">
      <c r="A47" s="2"/>
      <c r="B47" s="2" t="s">
        <v>16</v>
      </c>
      <c r="C47" s="14">
        <v>1719.6730042849183</v>
      </c>
      <c r="D47" s="14">
        <v>1739.2976439316667</v>
      </c>
      <c r="E47" s="14">
        <v>1752.8804541267382</v>
      </c>
      <c r="F47" s="14">
        <v>1772.4996938588838</v>
      </c>
      <c r="G47" s="14">
        <v>1786.0879039685592</v>
      </c>
      <c r="H47" s="18"/>
      <c r="I47" s="18"/>
      <c r="J47" s="18"/>
      <c r="K47" s="18"/>
      <c r="L47" s="18"/>
      <c r="N47" s="32"/>
      <c r="O47" s="32"/>
      <c r="P47" s="32"/>
      <c r="Q47" s="32"/>
      <c r="R47" s="32"/>
      <c r="S47" s="7"/>
    </row>
    <row r="48" spans="1:24" x14ac:dyDescent="0.2">
      <c r="A48" s="2"/>
      <c r="B48" s="2" t="s">
        <v>22</v>
      </c>
      <c r="C48" s="14">
        <v>29547.108891804502</v>
      </c>
      <c r="D48" s="14">
        <v>29884.295882098639</v>
      </c>
      <c r="E48" s="14">
        <v>30117.6732572685</v>
      </c>
      <c r="F48" s="14">
        <v>30454.767467211728</v>
      </c>
      <c r="G48" s="14">
        <v>30688.237622732515</v>
      </c>
      <c r="H48" s="18"/>
      <c r="I48" s="18"/>
      <c r="J48" s="18"/>
      <c r="K48" s="18"/>
      <c r="L48" s="18"/>
      <c r="N48" s="32"/>
      <c r="O48" s="32"/>
      <c r="P48" s="32"/>
      <c r="Q48" s="32"/>
      <c r="R48" s="32"/>
      <c r="S48" s="7"/>
    </row>
    <row r="49" spans="1:19" x14ac:dyDescent="0.2">
      <c r="A49" s="2"/>
      <c r="B49" s="2" t="s">
        <v>27</v>
      </c>
      <c r="C49" s="14">
        <v>3439.3460085698366</v>
      </c>
      <c r="D49" s="14">
        <v>3478.5952878633334</v>
      </c>
      <c r="E49" s="14">
        <v>3505.7609082534764</v>
      </c>
      <c r="F49" s="14">
        <v>3544.9993877177676</v>
      </c>
      <c r="G49" s="14">
        <v>3572.1758079371184</v>
      </c>
      <c r="H49" s="18"/>
      <c r="I49" s="18"/>
      <c r="J49" s="18"/>
      <c r="K49" s="18"/>
      <c r="L49" s="18"/>
      <c r="N49" s="32"/>
      <c r="O49" s="32"/>
      <c r="P49" s="32"/>
      <c r="Q49" s="32"/>
      <c r="R49" s="32"/>
      <c r="S49" s="7"/>
    </row>
    <row r="50" spans="1:19" x14ac:dyDescent="0.2">
      <c r="A50" s="4">
        <v>30</v>
      </c>
      <c r="B50" s="5" t="s">
        <v>10</v>
      </c>
      <c r="C50" s="6">
        <v>31786.076199983334</v>
      </c>
      <c r="D50" s="6">
        <v>32123.883341485358</v>
      </c>
      <c r="E50" s="6">
        <v>32357.871459269383</v>
      </c>
      <c r="F50" s="6">
        <v>32695.672935300292</v>
      </c>
      <c r="G50" s="6">
        <v>32929.562872818802</v>
      </c>
      <c r="H50" s="18"/>
      <c r="I50" s="18"/>
      <c r="J50" s="18"/>
      <c r="K50" s="18"/>
      <c r="L50" s="18"/>
      <c r="N50" s="32"/>
      <c r="O50" s="32"/>
      <c r="P50" s="32"/>
      <c r="Q50" s="32"/>
      <c r="R50" s="32"/>
      <c r="S50" s="7"/>
    </row>
    <row r="51" spans="1:19" x14ac:dyDescent="0.2">
      <c r="A51" s="2"/>
      <c r="B51" s="2" t="s">
        <v>16</v>
      </c>
      <c r="C51" s="14">
        <v>1748.2341909990835</v>
      </c>
      <c r="D51" s="14">
        <v>1766.8135837816947</v>
      </c>
      <c r="E51" s="14">
        <v>1779.682930259816</v>
      </c>
      <c r="F51" s="14">
        <v>1798.2620114415161</v>
      </c>
      <c r="G51" s="14">
        <v>1811.1259580050341</v>
      </c>
      <c r="H51" s="18"/>
      <c r="N51" s="32"/>
      <c r="O51" s="32"/>
      <c r="P51" s="32"/>
      <c r="Q51" s="32"/>
      <c r="R51" s="32"/>
      <c r="S51" s="7"/>
    </row>
    <row r="52" spans="1:19" x14ac:dyDescent="0.2">
      <c r="A52" s="2"/>
      <c r="B52" s="2" t="s">
        <v>22</v>
      </c>
      <c r="C52" s="14">
        <v>30037.842008984251</v>
      </c>
      <c r="D52" s="14">
        <v>30357.069757703663</v>
      </c>
      <c r="E52" s="14">
        <v>30578.188529009567</v>
      </c>
      <c r="F52" s="14">
        <v>30897.410923858777</v>
      </c>
      <c r="G52" s="14">
        <v>31118.436914813767</v>
      </c>
      <c r="H52" s="18"/>
      <c r="N52" s="32"/>
      <c r="O52" s="32"/>
      <c r="P52" s="32"/>
      <c r="Q52" s="32"/>
      <c r="R52" s="32"/>
      <c r="S52" s="7"/>
    </row>
    <row r="53" spans="1:19" x14ac:dyDescent="0.2">
      <c r="A53" s="2"/>
      <c r="B53" s="2" t="s">
        <v>27</v>
      </c>
      <c r="C53" s="14">
        <v>3496.4683819981669</v>
      </c>
      <c r="D53" s="14">
        <v>3533.6271675633893</v>
      </c>
      <c r="E53" s="14">
        <v>3559.365860519632</v>
      </c>
      <c r="F53" s="14">
        <v>3596.5240228830321</v>
      </c>
      <c r="G53" s="14">
        <v>3622.2519160100683</v>
      </c>
      <c r="H53" s="18"/>
      <c r="N53" s="32"/>
      <c r="O53" s="32"/>
      <c r="P53" s="32"/>
      <c r="Q53" s="32"/>
      <c r="R53" s="32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32"/>
      <c r="O54" s="32"/>
      <c r="P54" s="32"/>
      <c r="Q54" s="32"/>
      <c r="R54" s="32"/>
      <c r="S54" s="7"/>
    </row>
    <row r="55" spans="1:19" x14ac:dyDescent="0.2">
      <c r="A55" s="4">
        <v>31</v>
      </c>
      <c r="B55" s="5" t="s">
        <v>10</v>
      </c>
      <c r="C55" s="6">
        <v>32317.138921614645</v>
      </c>
      <c r="D55" s="6">
        <v>32634.960713613658</v>
      </c>
      <c r="E55" s="6">
        <v>32854.909053429306</v>
      </c>
      <c r="F55" s="6">
        <v>33172.730845428312</v>
      </c>
      <c r="G55" s="6">
        <v>33392.679185243964</v>
      </c>
      <c r="H55" s="18"/>
      <c r="N55" s="32"/>
      <c r="O55" s="32"/>
      <c r="P55" s="32"/>
      <c r="Q55" s="32"/>
      <c r="R55" s="32"/>
      <c r="S55" s="7"/>
    </row>
    <row r="56" spans="1:19" x14ac:dyDescent="0.2">
      <c r="A56" s="2"/>
      <c r="B56" s="2" t="s">
        <v>16</v>
      </c>
      <c r="C56" s="14">
        <v>1777.4426406888056</v>
      </c>
      <c r="D56" s="14">
        <v>1794.9228392487512</v>
      </c>
      <c r="E56" s="14">
        <v>1807.0199979386118</v>
      </c>
      <c r="F56" s="14">
        <v>1824.5001964985572</v>
      </c>
      <c r="G56" s="14">
        <v>1836.5973551884181</v>
      </c>
      <c r="H56" s="18"/>
      <c r="N56" s="32"/>
      <c r="O56" s="32"/>
      <c r="P56" s="32"/>
      <c r="Q56" s="32"/>
      <c r="R56" s="32"/>
      <c r="S56" s="7"/>
    </row>
    <row r="57" spans="1:19" x14ac:dyDescent="0.2">
      <c r="A57" s="2"/>
      <c r="B57" s="2" t="s">
        <v>22</v>
      </c>
      <c r="C57" s="14">
        <v>30539.69628092584</v>
      </c>
      <c r="D57" s="14">
        <v>30840.037874364905</v>
      </c>
      <c r="E57" s="14">
        <v>31047.889055490694</v>
      </c>
      <c r="F57" s="14">
        <v>31348.230648929755</v>
      </c>
      <c r="G57" s="14">
        <v>31556.081830055547</v>
      </c>
      <c r="H57" s="18"/>
      <c r="N57" s="32"/>
      <c r="O57" s="32"/>
      <c r="P57" s="32"/>
      <c r="Q57" s="32"/>
      <c r="R57" s="32"/>
      <c r="S57" s="7"/>
    </row>
    <row r="58" spans="1:19" x14ac:dyDescent="0.2">
      <c r="A58" s="2"/>
      <c r="B58" s="2" t="s">
        <v>27</v>
      </c>
      <c r="C58" s="14">
        <v>3554.8852813776111</v>
      </c>
      <c r="D58" s="14">
        <v>3589.8456784975024</v>
      </c>
      <c r="E58" s="14">
        <v>3614.0399958772236</v>
      </c>
      <c r="F58" s="14">
        <v>3649.0003929971144</v>
      </c>
      <c r="G58" s="14">
        <v>3673.1947103768362</v>
      </c>
      <c r="H58" s="18"/>
      <c r="N58" s="32"/>
      <c r="O58" s="32"/>
      <c r="P58" s="32"/>
      <c r="Q58" s="32"/>
      <c r="R58" s="32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32"/>
      <c r="O59" s="32"/>
      <c r="P59" s="32"/>
      <c r="Q59" s="32"/>
      <c r="R59" s="32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32"/>
      <c r="P60" s="32"/>
      <c r="Q60" s="32"/>
      <c r="R60" s="32"/>
      <c r="S60" s="7"/>
    </row>
    <row r="61" spans="1:19" x14ac:dyDescent="0.2">
      <c r="A61" s="4">
        <v>39</v>
      </c>
      <c r="B61" s="5" t="s">
        <v>10</v>
      </c>
      <c r="C61" s="6">
        <v>37048.274101224939</v>
      </c>
      <c r="D61" s="6">
        <v>37156.947382614722</v>
      </c>
      <c r="E61" s="6">
        <v>37232.132799678366</v>
      </c>
      <c r="F61" s="6">
        <v>37340.81447485432</v>
      </c>
      <c r="G61" s="6">
        <v>37416.118738502846</v>
      </c>
      <c r="H61" s="18"/>
      <c r="N61" s="32"/>
      <c r="O61" s="32"/>
      <c r="P61" s="32"/>
      <c r="Q61" s="32"/>
      <c r="R61" s="32"/>
      <c r="S61" s="7"/>
    </row>
    <row r="62" spans="1:19" x14ac:dyDescent="0.2">
      <c r="A62" s="2"/>
      <c r="B62" s="2" t="s">
        <v>16</v>
      </c>
      <c r="C62" s="14">
        <v>2037.6550755673716</v>
      </c>
      <c r="D62" s="14">
        <v>2043.6321060438097</v>
      </c>
      <c r="E62" s="14">
        <v>2047.7673039823101</v>
      </c>
      <c r="F62" s="14">
        <v>2053.7447961169878</v>
      </c>
      <c r="G62" s="14">
        <v>2057.8865306176567</v>
      </c>
      <c r="H62" s="18"/>
      <c r="N62" s="32"/>
      <c r="O62" s="32"/>
      <c r="P62" s="32"/>
      <c r="Q62" s="32"/>
      <c r="R62" s="32"/>
      <c r="S62" s="7"/>
    </row>
    <row r="63" spans="1:19" x14ac:dyDescent="0.2">
      <c r="A63" s="2"/>
      <c r="B63" s="2" t="s">
        <v>22</v>
      </c>
      <c r="C63" s="14">
        <v>35010.619025657565</v>
      </c>
      <c r="D63" s="14">
        <v>35113.315276570909</v>
      </c>
      <c r="E63" s="14">
        <v>35184.365495696053</v>
      </c>
      <c r="F63" s="14">
        <v>35287.069678737331</v>
      </c>
      <c r="G63" s="14">
        <v>35358.232207885187</v>
      </c>
      <c r="H63" s="18"/>
      <c r="N63" s="32"/>
      <c r="O63" s="32"/>
      <c r="P63" s="32"/>
      <c r="Q63" s="32"/>
      <c r="R63" s="32"/>
      <c r="S63" s="7"/>
    </row>
    <row r="64" spans="1:19" x14ac:dyDescent="0.2">
      <c r="A64" s="2"/>
      <c r="B64" s="2" t="s">
        <v>27</v>
      </c>
      <c r="C64" s="14">
        <v>4075.3101511347431</v>
      </c>
      <c r="D64" s="14">
        <v>4087.2642120876194</v>
      </c>
      <c r="E64" s="14">
        <v>4095.5346079646201</v>
      </c>
      <c r="F64" s="14">
        <v>4107.4895922339756</v>
      </c>
      <c r="G64" s="14">
        <v>4115.7730612353134</v>
      </c>
      <c r="H64" s="18"/>
      <c r="N64" s="32"/>
      <c r="O64" s="32"/>
      <c r="P64" s="32"/>
      <c r="Q64" s="32"/>
      <c r="R64" s="32"/>
    </row>
    <row r="65" spans="1:18" x14ac:dyDescent="0.2">
      <c r="A65" s="2" t="s">
        <v>28</v>
      </c>
      <c r="E65" s="9"/>
      <c r="N65" s="32"/>
      <c r="O65" s="32"/>
      <c r="P65" s="32"/>
      <c r="Q65" s="32"/>
      <c r="R65" s="32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100</v>
      </c>
      <c r="D67" s="14"/>
      <c r="F67" s="2"/>
      <c r="G67" s="18"/>
    </row>
    <row r="68" spans="1:18" x14ac:dyDescent="0.2">
      <c r="A68" s="12" t="s">
        <v>95</v>
      </c>
      <c r="D68" s="14"/>
      <c r="F68" s="2"/>
      <c r="G68" s="18"/>
    </row>
    <row r="69" spans="1:18" x14ac:dyDescent="0.2">
      <c r="A69" s="12" t="s">
        <v>69</v>
      </c>
      <c r="B69" s="32">
        <v>2.5000000000000001E-2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23637474-6D97-4F32-9FDD-063D2F04EF2A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02BC-C0EB-446F-8C14-039E31BBA83B}">
  <dimension ref="A1:T112"/>
  <sheetViews>
    <sheetView topLeftCell="A85" workbookViewId="0">
      <selection activeCell="D10" sqref="D10"/>
    </sheetView>
  </sheetViews>
  <sheetFormatPr defaultColWidth="8.7109375" defaultRowHeight="12.75" x14ac:dyDescent="0.2"/>
  <cols>
    <col min="1" max="1" width="9.42578125" style="12" customWidth="1"/>
    <col min="2" max="2" width="16.140625" style="12" customWidth="1"/>
    <col min="3" max="3" width="11.28515625" style="12" customWidth="1"/>
    <col min="4" max="5" width="10.85546875" style="12" customWidth="1"/>
    <col min="6" max="7" width="13.7109375" style="12" customWidth="1"/>
    <col min="8" max="8" width="23.85546875" style="12" customWidth="1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4" width="8.7109375" style="12"/>
    <col min="15" max="15" width="11.85546875" style="12" bestFit="1" customWidth="1"/>
    <col min="16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97</v>
      </c>
    </row>
    <row r="4" spans="1:18" ht="13.5" thickBot="1" x14ac:dyDescent="0.25">
      <c r="A4" s="12" t="s">
        <v>93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32">
        <f>B72</f>
        <v>0.02</v>
      </c>
    </row>
    <row r="8" spans="1:18" ht="13.5" thickBot="1" x14ac:dyDescent="0.25"/>
    <row r="9" spans="1:18" ht="13.5" thickBot="1" x14ac:dyDescent="0.25">
      <c r="A9" s="12" t="s">
        <v>83</v>
      </c>
      <c r="D9" s="27">
        <v>25</v>
      </c>
      <c r="F9" s="48" t="s">
        <v>89</v>
      </c>
      <c r="G9" s="48"/>
      <c r="I9" s="49" t="s">
        <v>90</v>
      </c>
      <c r="J9" s="49"/>
      <c r="N9" s="2"/>
      <c r="Q9" s="25"/>
    </row>
    <row r="10" spans="1:18" x14ac:dyDescent="0.2">
      <c r="D10" s="26"/>
      <c r="F10" s="48"/>
      <c r="G10" s="48"/>
      <c r="I10" s="49"/>
      <c r="J10" s="49"/>
      <c r="N10" s="2"/>
      <c r="Q10" s="25"/>
    </row>
    <row r="11" spans="1:18" x14ac:dyDescent="0.2">
      <c r="A11" s="12" t="s">
        <v>1</v>
      </c>
      <c r="D11" s="13">
        <v>5.5E-2</v>
      </c>
      <c r="F11" s="48"/>
      <c r="G11" s="48"/>
      <c r="I11" s="49"/>
      <c r="J11" s="49"/>
      <c r="N11" s="2"/>
      <c r="Q11" s="25"/>
    </row>
    <row r="12" spans="1:18" ht="13.15" customHeight="1" x14ac:dyDescent="0.2">
      <c r="A12" s="12" t="s">
        <v>2</v>
      </c>
      <c r="D12" s="13">
        <v>0.11</v>
      </c>
      <c r="F12" s="48"/>
      <c r="G12" s="48"/>
      <c r="I12" s="49"/>
      <c r="J12" s="49"/>
    </row>
    <row r="13" spans="1:18" ht="13.15" customHeight="1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2"/>
      <c r="D16" s="30"/>
      <c r="E16" s="2"/>
      <c r="F16" s="2"/>
      <c r="G16" s="2"/>
    </row>
    <row r="17" spans="1:20" x14ac:dyDescent="0.2">
      <c r="A17" s="2"/>
      <c r="B17" s="1" t="s">
        <v>9</v>
      </c>
      <c r="C17" s="2"/>
      <c r="D17" s="2"/>
      <c r="E17" s="2"/>
      <c r="F17" s="2"/>
      <c r="G17" s="2"/>
    </row>
    <row r="18" spans="1:20" x14ac:dyDescent="0.2">
      <c r="A18" s="4">
        <v>19</v>
      </c>
      <c r="B18" s="5" t="s">
        <v>10</v>
      </c>
      <c r="C18" s="6">
        <f>(('Løntabel oktober 2021'!C16/37*$D$9))+($B$110*((37-$D$9)/37))</f>
        <v>17698.903727027457</v>
      </c>
      <c r="D18" s="6">
        <f>(('Løntabel oktober 2021'!D16/37*$D$9))+($B$110*((37-$D$9)/37))</f>
        <v>17987.308337826889</v>
      </c>
      <c r="E18" s="6">
        <f>(('Løntabel oktober 2021'!E16/37*$D$9))+($B$110*((37-$D$9)/37))</f>
        <v>18186.985465422149</v>
      </c>
      <c r="F18" s="6">
        <f>(('Løntabel oktober 2021'!F16/37*$D$9))+($B$110*((37-$D$9)/37))</f>
        <v>18475.398308806933</v>
      </c>
      <c r="G18" s="6">
        <f>(('Løntabel oktober 2021'!G16/37*$D$9))+($B$110*((37-$D$9)/37))</f>
        <v>18675.083830697098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20" x14ac:dyDescent="0.2">
      <c r="A19" s="2"/>
      <c r="B19" s="12" t="s">
        <v>16</v>
      </c>
      <c r="C19" s="14">
        <f>C18*$D$11</f>
        <v>973.43970498651015</v>
      </c>
      <c r="D19" s="14">
        <f>D18*$D$11</f>
        <v>989.30195858047887</v>
      </c>
      <c r="E19" s="14">
        <f>E18*$D$11</f>
        <v>1000.2842005982181</v>
      </c>
      <c r="F19" s="14">
        <f>F18*$D$11</f>
        <v>1016.1469069843813</v>
      </c>
      <c r="G19" s="14">
        <f>G18*$D$11</f>
        <v>1027.1296106883403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O19" s="17"/>
      <c r="P19" s="17"/>
      <c r="Q19" s="17"/>
      <c r="R19" s="17"/>
      <c r="S19" s="17"/>
      <c r="T19" s="17"/>
    </row>
    <row r="20" spans="1:20" x14ac:dyDescent="0.2">
      <c r="A20" s="2"/>
      <c r="B20" s="12" t="s">
        <v>22</v>
      </c>
      <c r="C20" s="14">
        <f>C18-C19</f>
        <v>16725.464022040946</v>
      </c>
      <c r="D20" s="14">
        <f>D18-D19</f>
        <v>16998.00637924641</v>
      </c>
      <c r="E20" s="14">
        <f>E18-E19</f>
        <v>17186.701264823932</v>
      </c>
      <c r="F20" s="14">
        <f>F18-F19</f>
        <v>17459.251401822552</v>
      </c>
      <c r="G20" s="14">
        <f>G18-G19</f>
        <v>17647.954220008756</v>
      </c>
      <c r="I20" s="2" t="s">
        <v>23</v>
      </c>
      <c r="J20" s="8" t="s">
        <v>24</v>
      </c>
      <c r="K20" s="2" t="s">
        <v>25</v>
      </c>
      <c r="L20" s="12" t="s">
        <v>26</v>
      </c>
      <c r="O20" s="17"/>
      <c r="P20" s="17"/>
      <c r="Q20" s="17"/>
      <c r="R20" s="17"/>
      <c r="S20" s="17"/>
    </row>
    <row r="21" spans="1:20" x14ac:dyDescent="0.2">
      <c r="A21" s="2"/>
      <c r="B21" s="12" t="s">
        <v>27</v>
      </c>
      <c r="C21" s="14">
        <f>C18*$D$12</f>
        <v>1946.8794099730203</v>
      </c>
      <c r="D21" s="14">
        <f>D18*$D$12</f>
        <v>1978.6039171609577</v>
      </c>
      <c r="E21" s="14">
        <f>E18*$D$12</f>
        <v>2000.5684011964363</v>
      </c>
      <c r="F21" s="14">
        <f>F18*$D$12</f>
        <v>2032.2938139687626</v>
      </c>
      <c r="G21" s="14">
        <f>G18*$D$12</f>
        <v>2054.2592213766807</v>
      </c>
      <c r="I21" s="2"/>
      <c r="J21" s="8"/>
      <c r="K21" s="2"/>
      <c r="O21" s="17"/>
      <c r="P21" s="17"/>
      <c r="Q21" s="17"/>
      <c r="R21" s="17"/>
      <c r="S21" s="17"/>
    </row>
    <row r="22" spans="1:20" x14ac:dyDescent="0.2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O22" s="17"/>
      <c r="P22" s="17"/>
      <c r="Q22" s="17"/>
      <c r="R22" s="17"/>
      <c r="S22" s="17"/>
    </row>
    <row r="23" spans="1:20" x14ac:dyDescent="0.2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O23" s="17"/>
      <c r="P23" s="17"/>
      <c r="Q23" s="17"/>
      <c r="R23" s="17"/>
      <c r="S23" s="17"/>
    </row>
    <row r="24" spans="1:20" x14ac:dyDescent="0.2">
      <c r="A24" s="4">
        <v>24</v>
      </c>
      <c r="B24" s="5" t="s">
        <v>10</v>
      </c>
      <c r="C24" s="6">
        <f>(('Løntabel oktober 2021'!C22/37*$D$9))+($B$110*((37-$D$9)/37))</f>
        <v>19095.585959968561</v>
      </c>
      <c r="D24" s="6">
        <f>(('Løntabel oktober 2021'!D22/37*$D$9))+($B$110*((37-$D$9)/37))</f>
        <v>19382.214734451765</v>
      </c>
      <c r="E24" s="6">
        <f>(('Løntabel oktober 2021'!E22/37*$D$9))+($B$110*((37-$D$9)/37))</f>
        <v>19580.6867560266</v>
      </c>
      <c r="F24" s="6">
        <f>(('Løntabel oktober 2021'!F22/37*$D$9))+($B$110*((37-$D$9)/37))</f>
        <v>19867.315530509801</v>
      </c>
      <c r="G24" s="6">
        <f>(('Løntabel oktober 2021'!G22/37*$D$9))+($B$110*((37-$D$9)/37))</f>
        <v>20065.710616852764</v>
      </c>
      <c r="I24" s="2" t="s">
        <v>38</v>
      </c>
      <c r="J24" s="8" t="s">
        <v>39</v>
      </c>
      <c r="K24" s="2" t="s">
        <v>40</v>
      </c>
      <c r="L24" s="12" t="s">
        <v>41</v>
      </c>
      <c r="O24" s="17"/>
      <c r="P24" s="17"/>
      <c r="Q24" s="17"/>
      <c r="R24" s="17"/>
      <c r="S24" s="17"/>
    </row>
    <row r="25" spans="1:20" x14ac:dyDescent="0.2">
      <c r="A25" s="2"/>
      <c r="B25" s="2" t="s">
        <v>16</v>
      </c>
      <c r="C25" s="14">
        <f>C24*$D$11</f>
        <v>1050.2572277982708</v>
      </c>
      <c r="D25" s="14">
        <f>D24*$D$11</f>
        <v>1066.0218103948471</v>
      </c>
      <c r="E25" s="14">
        <f>E24*$D$11</f>
        <v>1076.937771581463</v>
      </c>
      <c r="F25" s="14">
        <f>F24*$D$11</f>
        <v>1092.7023541780391</v>
      </c>
      <c r="G25" s="14">
        <f>G24*$D$11</f>
        <v>1103.6140839269021</v>
      </c>
      <c r="I25" s="2" t="s">
        <v>42</v>
      </c>
      <c r="K25" s="2" t="s">
        <v>43</v>
      </c>
      <c r="L25" s="2" t="s">
        <v>44</v>
      </c>
      <c r="O25" s="17"/>
      <c r="P25" s="17"/>
      <c r="Q25" s="17"/>
      <c r="R25" s="17"/>
      <c r="S25" s="17"/>
    </row>
    <row r="26" spans="1:20" x14ac:dyDescent="0.2">
      <c r="A26" s="2"/>
      <c r="B26" s="2" t="s">
        <v>22</v>
      </c>
      <c r="C26" s="14">
        <f>C24-C25</f>
        <v>18045.328732170288</v>
      </c>
      <c r="D26" s="14">
        <f>D24-D25</f>
        <v>18316.192924056919</v>
      </c>
      <c r="E26" s="14">
        <f>E24-E25</f>
        <v>18503.748984445137</v>
      </c>
      <c r="F26" s="14">
        <f>F24-F25</f>
        <v>18774.613176331761</v>
      </c>
      <c r="G26" s="14">
        <f>G24-G25</f>
        <v>18962.096532925862</v>
      </c>
      <c r="I26" s="2" t="s">
        <v>98</v>
      </c>
      <c r="K26" s="2"/>
      <c r="L26" s="2"/>
      <c r="O26" s="17"/>
      <c r="P26" s="17"/>
      <c r="Q26" s="17"/>
      <c r="R26" s="17"/>
      <c r="S26" s="17"/>
    </row>
    <row r="27" spans="1:20" x14ac:dyDescent="0.2">
      <c r="A27" s="2"/>
      <c r="B27" s="2" t="s">
        <v>27</v>
      </c>
      <c r="C27" s="14">
        <f>C24*$D$12</f>
        <v>2100.5144555965417</v>
      </c>
      <c r="D27" s="14">
        <f>D24*$D$12</f>
        <v>2132.0436207896942</v>
      </c>
      <c r="E27" s="14">
        <f>E24*$D$12</f>
        <v>2153.8755431629261</v>
      </c>
      <c r="F27" s="14">
        <f>F24*$D$12</f>
        <v>2185.4047083560781</v>
      </c>
      <c r="G27" s="14">
        <f>G24*$D$12</f>
        <v>2207.2281678538043</v>
      </c>
      <c r="I27" s="2" t="s">
        <v>45</v>
      </c>
      <c r="K27" s="12" t="s">
        <v>46</v>
      </c>
      <c r="L27" s="12" t="s">
        <v>47</v>
      </c>
      <c r="O27" s="17"/>
      <c r="P27" s="17"/>
      <c r="Q27" s="17"/>
      <c r="R27" s="17"/>
      <c r="S27" s="17"/>
    </row>
    <row r="28" spans="1:20" x14ac:dyDescent="0.2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O28" s="17"/>
      <c r="P28" s="17"/>
      <c r="Q28" s="17"/>
      <c r="R28" s="17"/>
      <c r="S28" s="17"/>
    </row>
    <row r="29" spans="1:20" x14ac:dyDescent="0.2">
      <c r="A29" s="4">
        <v>25</v>
      </c>
      <c r="B29" s="5" t="s">
        <v>10</v>
      </c>
      <c r="C29" s="6">
        <f>(('Løntabel oktober 2021'!C27/37*$D$9))+($B$110*((37-$D$9)/37))</f>
        <v>19401.946249579185</v>
      </c>
      <c r="D29" s="6">
        <f>(('Løntabel oktober 2021'!D27/37*$D$9))+($B$110*((37-$D$9)/37))</f>
        <v>19679.603211730981</v>
      </c>
      <c r="E29" s="6">
        <f>(('Løntabel oktober 2021'!E27/37*$D$9))+($B$110*((37-$D$9)/37))</f>
        <v>19871.805481676562</v>
      </c>
      <c r="F29" s="6">
        <f>(('Løntabel oktober 2021'!F27/37*$D$9))+($B$110*((37-$D$9)/37))</f>
        <v>20149.607683923659</v>
      </c>
      <c r="G29" s="6">
        <f>(('Løntabel oktober 2021'!G27/37*$D$9))+($B$110*((37-$D$9)/37))</f>
        <v>20341.80224380967</v>
      </c>
      <c r="I29" s="2" t="s">
        <v>51</v>
      </c>
      <c r="L29" s="12" t="s">
        <v>52</v>
      </c>
      <c r="O29" s="17"/>
      <c r="P29" s="17"/>
      <c r="Q29" s="17"/>
      <c r="R29" s="17"/>
      <c r="S29" s="17"/>
    </row>
    <row r="30" spans="1:20" x14ac:dyDescent="0.2">
      <c r="A30" s="2"/>
      <c r="B30" s="2" t="s">
        <v>16</v>
      </c>
      <c r="C30" s="14">
        <f>C29*$D$11</f>
        <v>1067.1070437268552</v>
      </c>
      <c r="D30" s="14">
        <f>D29*$D$11</f>
        <v>1082.3781766452039</v>
      </c>
      <c r="E30" s="14">
        <f>E29*$D$11</f>
        <v>1092.9493014922109</v>
      </c>
      <c r="F30" s="14">
        <f>F29*$D$11</f>
        <v>1108.2284226158013</v>
      </c>
      <c r="G30" s="14">
        <f>G29*$D$11</f>
        <v>1118.7991234095318</v>
      </c>
      <c r="I30" s="11" t="s">
        <v>53</v>
      </c>
      <c r="L30" s="12" t="s">
        <v>54</v>
      </c>
      <c r="O30" s="17"/>
      <c r="P30" s="17"/>
      <c r="Q30" s="17"/>
      <c r="R30" s="17"/>
      <c r="S30" s="17"/>
    </row>
    <row r="31" spans="1:20" x14ac:dyDescent="0.2">
      <c r="A31" s="2"/>
      <c r="B31" s="2" t="s">
        <v>22</v>
      </c>
      <c r="C31" s="14">
        <f>C29-C30</f>
        <v>18334.839205852331</v>
      </c>
      <c r="D31" s="14">
        <f>D29-D30</f>
        <v>18597.225035085776</v>
      </c>
      <c r="E31" s="14">
        <f>E29-E30</f>
        <v>18778.85618018435</v>
      </c>
      <c r="F31" s="14">
        <f>F29-F30</f>
        <v>19041.379261307859</v>
      </c>
      <c r="G31" s="14">
        <f>G29-G30</f>
        <v>19223.003120400139</v>
      </c>
      <c r="I31" s="11"/>
      <c r="O31" s="17"/>
      <c r="P31" s="17"/>
      <c r="Q31" s="17"/>
      <c r="R31" s="17"/>
      <c r="S31" s="17"/>
    </row>
    <row r="32" spans="1:20" x14ac:dyDescent="0.2">
      <c r="A32" s="2"/>
      <c r="B32" s="2" t="s">
        <v>27</v>
      </c>
      <c r="C32" s="14">
        <f>C29*$D$12</f>
        <v>2134.2140874537104</v>
      </c>
      <c r="D32" s="14">
        <f>D29*$D$12</f>
        <v>2164.7563532904078</v>
      </c>
      <c r="E32" s="14">
        <f>E29*$D$12</f>
        <v>2185.8986029844218</v>
      </c>
      <c r="F32" s="14">
        <f>F29*$D$12</f>
        <v>2216.4568452316025</v>
      </c>
      <c r="G32" s="14">
        <f>G29*$D$12</f>
        <v>2237.5982468190637</v>
      </c>
      <c r="I32" s="11" t="s">
        <v>55</v>
      </c>
      <c r="L32" s="2" t="s">
        <v>56</v>
      </c>
      <c r="O32" s="17"/>
      <c r="P32" s="17"/>
      <c r="Q32" s="17"/>
      <c r="R32" s="17"/>
      <c r="S32" s="17"/>
    </row>
    <row r="33" spans="1:19" x14ac:dyDescent="0.2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O33" s="17"/>
      <c r="P33" s="17"/>
      <c r="Q33" s="17"/>
      <c r="R33" s="17"/>
      <c r="S33" s="17"/>
    </row>
    <row r="34" spans="1:19" x14ac:dyDescent="0.2">
      <c r="A34" s="4">
        <v>26</v>
      </c>
      <c r="B34" s="5" t="s">
        <v>10</v>
      </c>
      <c r="C34" s="6">
        <f>(('Løntabel oktober 2021'!C32/37*$D$9))+($B$110*((37-$D$9)/37))</f>
        <v>19715.352931020876</v>
      </c>
      <c r="D34" s="6">
        <f>(('Løntabel oktober 2021'!D32/37*$D$9))+($B$110*((37-$D$9)/37))</f>
        <v>19983.536500710918</v>
      </c>
      <c r="E34" s="6">
        <f>(('Løntabel oktober 2021'!E32/37*$D$9))+($B$110*((37-$D$9)/37))</f>
        <v>20169.106374134863</v>
      </c>
      <c r="F34" s="6">
        <f>(('Løntabel oktober 2021'!F32/37*$D$9))+($B$110*((37-$D$9)/37))</f>
        <v>20437.231908607973</v>
      </c>
      <c r="G34" s="6">
        <f>(('Løntabel oktober 2021'!G32/37*$D$9))+($B$110*((37-$D$9)/37))</f>
        <v>20622.808466831793</v>
      </c>
      <c r="L34" s="12" t="s">
        <v>59</v>
      </c>
      <c r="O34" s="17"/>
      <c r="P34" s="17"/>
      <c r="Q34" s="17"/>
      <c r="R34" s="17"/>
      <c r="S34" s="17"/>
    </row>
    <row r="35" spans="1:19" x14ac:dyDescent="0.2">
      <c r="A35" s="2"/>
      <c r="B35" s="2" t="s">
        <v>16</v>
      </c>
      <c r="C35" s="14">
        <f>C34*$D$11</f>
        <v>1084.3444112061482</v>
      </c>
      <c r="D35" s="14">
        <f>D34*$D$11</f>
        <v>1099.0945075391005</v>
      </c>
      <c r="E35" s="14">
        <f>E34*$D$11</f>
        <v>1109.3008505774173</v>
      </c>
      <c r="F35" s="14">
        <f>F34*$D$11</f>
        <v>1124.0477549734385</v>
      </c>
      <c r="G35" s="14">
        <f>G34*$D$11</f>
        <v>1134.2544656757486</v>
      </c>
      <c r="L35" s="12" t="s">
        <v>60</v>
      </c>
      <c r="O35" s="17"/>
      <c r="P35" s="17"/>
      <c r="Q35" s="17"/>
      <c r="R35" s="17"/>
      <c r="S35" s="17"/>
    </row>
    <row r="36" spans="1:19" x14ac:dyDescent="0.2">
      <c r="A36" s="2"/>
      <c r="B36" s="2" t="s">
        <v>22</v>
      </c>
      <c r="C36" s="14">
        <f>C34-C35</f>
        <v>18631.008519814728</v>
      </c>
      <c r="D36" s="14">
        <f>D34-D35</f>
        <v>18884.441993171818</v>
      </c>
      <c r="E36" s="14">
        <f>E34-E35</f>
        <v>19059.805523557447</v>
      </c>
      <c r="F36" s="14">
        <f>F34-F35</f>
        <v>19313.184153634535</v>
      </c>
      <c r="G36" s="14">
        <f>G34-G35</f>
        <v>19488.554001156044</v>
      </c>
      <c r="L36" s="12" t="s">
        <v>61</v>
      </c>
      <c r="O36" s="17"/>
      <c r="P36" s="17"/>
      <c r="Q36" s="17"/>
      <c r="R36" s="17"/>
      <c r="S36" s="17"/>
    </row>
    <row r="37" spans="1:19" x14ac:dyDescent="0.2">
      <c r="A37" s="2"/>
      <c r="B37" s="2" t="s">
        <v>27</v>
      </c>
      <c r="C37" s="14">
        <f>C34*$D$12</f>
        <v>2168.6888224122963</v>
      </c>
      <c r="D37" s="14">
        <f>D34*$D$12</f>
        <v>2198.189015078201</v>
      </c>
      <c r="E37" s="14">
        <f>E34*$D$12</f>
        <v>2218.6017011548347</v>
      </c>
      <c r="F37" s="14">
        <f>F34*$D$12</f>
        <v>2248.095509946877</v>
      </c>
      <c r="G37" s="14">
        <f>G34*$D$12</f>
        <v>2268.5089313514973</v>
      </c>
      <c r="L37" s="12" t="s">
        <v>62</v>
      </c>
      <c r="O37" s="17"/>
      <c r="P37" s="17"/>
      <c r="Q37" s="17"/>
      <c r="R37" s="17"/>
      <c r="S37" s="17"/>
    </row>
    <row r="38" spans="1:19" ht="13.5" thickBot="1" x14ac:dyDescent="0.25">
      <c r="A38" s="12" t="s">
        <v>28</v>
      </c>
      <c r="L38" s="12" t="s">
        <v>63</v>
      </c>
      <c r="O38" s="17"/>
      <c r="P38" s="17"/>
      <c r="Q38" s="17"/>
      <c r="R38" s="17"/>
      <c r="S38" s="17"/>
    </row>
    <row r="39" spans="1:19" ht="12.75" customHeight="1" x14ac:dyDescent="0.2">
      <c r="A39" s="37">
        <v>27</v>
      </c>
      <c r="B39" s="38" t="s">
        <v>10</v>
      </c>
      <c r="C39" s="39">
        <f>(('Løntabel oktober 2021'!C37/37*$D$9))+($B$110*((37-$D$9)/37))</f>
        <v>20035.946936830966</v>
      </c>
      <c r="D39" s="39">
        <f>(('Løntabel oktober 2021'!D37/37*$D$9))+($B$110*((37-$D$9)/37))</f>
        <v>20293.807707820964</v>
      </c>
      <c r="E39" s="39">
        <f>(('Løntabel oktober 2021'!E37/37*$D$9))+($B$110*((37-$D$9)/37))</f>
        <v>20472.265094633665</v>
      </c>
      <c r="F39" s="39">
        <f>(('Løntabel oktober 2021'!F37/37*$D$9))+($B$110*((37-$D$9)/37))</f>
        <v>20730.125865623661</v>
      </c>
      <c r="G39" s="39">
        <f>(('Løntabel oktober 2021'!G37/37*$D$9))+($B$110*((37-$D$9)/37))</f>
        <v>20908.583252436369</v>
      </c>
      <c r="H39" s="50" t="s">
        <v>99</v>
      </c>
      <c r="I39" s="51"/>
      <c r="J39" s="52"/>
      <c r="L39" s="12" t="s">
        <v>64</v>
      </c>
      <c r="O39" s="17"/>
      <c r="P39" s="17"/>
      <c r="Q39" s="17"/>
      <c r="R39" s="17"/>
      <c r="S39" s="17"/>
    </row>
    <row r="40" spans="1:19" x14ac:dyDescent="0.2">
      <c r="A40" s="40"/>
      <c r="B40" s="2" t="s">
        <v>16</v>
      </c>
      <c r="C40" s="41">
        <f>C39*$D$11</f>
        <v>1101.9770815257032</v>
      </c>
      <c r="D40" s="41">
        <f>D39*$D$11</f>
        <v>1116.159423930153</v>
      </c>
      <c r="E40" s="41">
        <f>E39*$D$11</f>
        <v>1125.9745802048517</v>
      </c>
      <c r="F40" s="41">
        <f t="shared" ref="F40:G40" si="0">F39*$D$11</f>
        <v>1140.1569226093013</v>
      </c>
      <c r="G40" s="41">
        <f t="shared" si="0"/>
        <v>1149.9720788840002</v>
      </c>
      <c r="H40" s="53"/>
      <c r="I40" s="54"/>
      <c r="J40" s="55"/>
      <c r="L40" s="2" t="s">
        <v>65</v>
      </c>
      <c r="O40" s="17"/>
      <c r="P40" s="17"/>
      <c r="Q40" s="17"/>
      <c r="R40" s="17"/>
      <c r="S40" s="17"/>
    </row>
    <row r="41" spans="1:19" x14ac:dyDescent="0.2">
      <c r="A41" s="40"/>
      <c r="B41" s="2" t="s">
        <v>22</v>
      </c>
      <c r="C41" s="41">
        <f>C39-C40</f>
        <v>18933.969855305262</v>
      </c>
      <c r="D41" s="41">
        <f>D39-D40</f>
        <v>19177.648283890812</v>
      </c>
      <c r="E41" s="41">
        <f>E39-E40</f>
        <v>19346.290514428812</v>
      </c>
      <c r="F41" s="41">
        <f>F39-F40</f>
        <v>19589.968943014359</v>
      </c>
      <c r="G41" s="41">
        <f>G39-G40</f>
        <v>19758.61117355237</v>
      </c>
      <c r="H41" s="53"/>
      <c r="I41" s="54"/>
      <c r="J41" s="55"/>
      <c r="L41" s="12" t="s">
        <v>66</v>
      </c>
      <c r="O41" s="17"/>
      <c r="P41" s="17"/>
      <c r="Q41" s="17"/>
      <c r="R41" s="17"/>
      <c r="S41" s="17"/>
    </row>
    <row r="42" spans="1:19" ht="13.5" thickBot="1" x14ac:dyDescent="0.25">
      <c r="A42" s="42"/>
      <c r="B42" s="43" t="s">
        <v>27</v>
      </c>
      <c r="C42" s="44">
        <f>C39*$D$12</f>
        <v>2203.9541630514063</v>
      </c>
      <c r="D42" s="44">
        <f>D39*$D$12</f>
        <v>2232.3188478603061</v>
      </c>
      <c r="E42" s="44">
        <f>E39*$D$12</f>
        <v>2251.9491604097034</v>
      </c>
      <c r="F42" s="44">
        <f>F39*$D$12</f>
        <v>2280.3138452186026</v>
      </c>
      <c r="G42" s="44">
        <f>G39*$D$12</f>
        <v>2299.9441577680004</v>
      </c>
      <c r="H42" s="56"/>
      <c r="I42" s="57"/>
      <c r="J42" s="58"/>
      <c r="O42" s="17"/>
      <c r="P42" s="17"/>
      <c r="Q42" s="17"/>
      <c r="R42" s="17"/>
      <c r="S42" s="17"/>
    </row>
    <row r="43" spans="1:19" x14ac:dyDescent="0.2">
      <c r="A43" s="2" t="s">
        <v>28</v>
      </c>
      <c r="B43" s="2"/>
      <c r="C43" s="14"/>
      <c r="D43" s="14"/>
      <c r="E43" s="10"/>
      <c r="F43" s="14"/>
      <c r="G43" s="14"/>
      <c r="O43" s="17"/>
      <c r="P43" s="17"/>
      <c r="Q43" s="17"/>
      <c r="R43" s="17"/>
      <c r="S43" s="17"/>
    </row>
    <row r="44" spans="1:19" x14ac:dyDescent="0.2">
      <c r="A44" s="4">
        <v>28</v>
      </c>
      <c r="B44" s="5" t="s">
        <v>10</v>
      </c>
      <c r="C44" s="6">
        <f>(('Løntabel oktober 2021'!C42/37*$D$9))+($B$110*((37-$D$9)/37))</f>
        <v>20363.59670947316</v>
      </c>
      <c r="D44" s="6">
        <f>(('Løntabel oktober 2021'!D42/37*$D$9))+($B$110*((37-$D$9)/37))</f>
        <v>20610.48739363005</v>
      </c>
      <c r="E44" s="6">
        <f>(('Løntabel oktober 2021'!E42/37*$D$9))+($B$110*((37-$D$9)/37))</f>
        <v>20781.396778042472</v>
      </c>
      <c r="F44" s="6">
        <f>(('Løntabel oktober 2021'!F42/37*$D$9))+($B$110*((37-$D$9)/37))</f>
        <v>21028.287462199354</v>
      </c>
      <c r="G44" s="6">
        <f>(('Løntabel oktober 2021'!G42/37*$D$9))+($B$110*((37-$D$9)/37))</f>
        <v>21199.132126594955</v>
      </c>
      <c r="O44" s="17"/>
      <c r="P44" s="17"/>
      <c r="Q44" s="17"/>
      <c r="R44" s="17"/>
      <c r="S44" s="17"/>
    </row>
    <row r="45" spans="1:19" x14ac:dyDescent="0.2">
      <c r="A45" s="2"/>
      <c r="B45" s="2" t="s">
        <v>16</v>
      </c>
      <c r="C45" s="14">
        <f>C44*$D$11</f>
        <v>1119.9978190210238</v>
      </c>
      <c r="D45" s="14">
        <f>D44*$D$11</f>
        <v>1133.5768066496528</v>
      </c>
      <c r="E45" s="14">
        <f>E44*$D$11</f>
        <v>1142.976822792336</v>
      </c>
      <c r="F45" s="14">
        <f>F44*$D$11</f>
        <v>1156.5558104209645</v>
      </c>
      <c r="G45" s="14">
        <f>G44*$D$11</f>
        <v>1165.9522669627227</v>
      </c>
      <c r="O45" s="17"/>
      <c r="P45" s="17"/>
      <c r="Q45" s="17"/>
      <c r="R45" s="17"/>
      <c r="S45" s="17"/>
    </row>
    <row r="46" spans="1:19" x14ac:dyDescent="0.2">
      <c r="A46" s="2"/>
      <c r="B46" s="2" t="s">
        <v>22</v>
      </c>
      <c r="C46" s="14">
        <f>C44-C45</f>
        <v>19243.598890452136</v>
      </c>
      <c r="D46" s="14">
        <f>D44-D45</f>
        <v>19476.910586980397</v>
      </c>
      <c r="E46" s="14">
        <f>E44-E45</f>
        <v>19638.419955250138</v>
      </c>
      <c r="F46" s="14">
        <f>F44-F45</f>
        <v>19871.731651778391</v>
      </c>
      <c r="G46" s="14">
        <f>G44-G45</f>
        <v>20033.179859632233</v>
      </c>
      <c r="O46" s="17"/>
      <c r="P46" s="17"/>
      <c r="Q46" s="17"/>
      <c r="R46" s="17"/>
      <c r="S46" s="17"/>
    </row>
    <row r="47" spans="1:19" x14ac:dyDescent="0.2">
      <c r="A47" s="2"/>
      <c r="B47" s="2" t="s">
        <v>27</v>
      </c>
      <c r="C47" s="14">
        <f>C44*$D$12</f>
        <v>2239.9956380420476</v>
      </c>
      <c r="D47" s="14">
        <f>D44*$D$12</f>
        <v>2267.1536132993056</v>
      </c>
      <c r="E47" s="14">
        <f>E44*$D$12</f>
        <v>2285.9536455846719</v>
      </c>
      <c r="F47" s="14">
        <f>F44*$D$12</f>
        <v>2313.1116208419289</v>
      </c>
      <c r="G47" s="14">
        <f>G44*$D$12</f>
        <v>2331.9045339254453</v>
      </c>
      <c r="O47" s="17"/>
      <c r="P47" s="17"/>
      <c r="Q47" s="17"/>
      <c r="R47" s="17"/>
      <c r="S47" s="17"/>
    </row>
    <row r="48" spans="1:19" x14ac:dyDescent="0.2">
      <c r="A48" s="4">
        <v>29</v>
      </c>
      <c r="B48" s="5" t="s">
        <v>10</v>
      </c>
      <c r="C48" s="6">
        <f>(('Løntabel oktober 2021'!C46/37*$D$9))+($B$110*((37-$D$9)/37))</f>
        <v>20698.652236540518</v>
      </c>
      <c r="D48" s="6">
        <f>(('Løntabel oktober 2021'!D46/37*$D$9))+($B$110*((37-$D$9)/37))</f>
        <v>20933.860957661731</v>
      </c>
      <c r="E48" s="6">
        <f>(('Løntabel oktober 2021'!E46/37*$D$9))+($B$110*((37-$D$9)/37))</f>
        <v>21096.656069965578</v>
      </c>
      <c r="F48" s="6">
        <f>(('Løntabel oktober 2021'!F46/37*$D$9))+($B$110*((37-$D$9)/37))</f>
        <v>21331.800071069978</v>
      </c>
      <c r="G48" s="6">
        <f>(('Løntabel oktober 2021'!G46/37*$D$9))+($B$110*((37-$D$9)/37))</f>
        <v>21494.659903390653</v>
      </c>
      <c r="O48" s="17"/>
      <c r="P48" s="17"/>
      <c r="Q48" s="17"/>
      <c r="R48" s="17"/>
      <c r="S48" s="17"/>
    </row>
    <row r="49" spans="1:19" x14ac:dyDescent="0.2">
      <c r="A49" s="2"/>
      <c r="B49" s="2" t="s">
        <v>16</v>
      </c>
      <c r="C49" s="14">
        <f>C48*$D$11</f>
        <v>1138.4258730097285</v>
      </c>
      <c r="D49" s="14">
        <f>D48*$D$11</f>
        <v>1151.3623526713952</v>
      </c>
      <c r="E49" s="14">
        <f>E48*$D$11</f>
        <v>1160.3160838481069</v>
      </c>
      <c r="F49" s="14">
        <f>F48*$D$11</f>
        <v>1173.2490039088489</v>
      </c>
      <c r="G49" s="14">
        <f>G48*$D$11</f>
        <v>1182.206294686486</v>
      </c>
      <c r="O49" s="17"/>
      <c r="P49" s="17"/>
      <c r="Q49" s="17"/>
      <c r="R49" s="17"/>
      <c r="S49" s="17"/>
    </row>
    <row r="50" spans="1:19" x14ac:dyDescent="0.2">
      <c r="A50" s="2"/>
      <c r="B50" s="2" t="s">
        <v>22</v>
      </c>
      <c r="C50" s="14">
        <f>C48-C49</f>
        <v>19560.22636353079</v>
      </c>
      <c r="D50" s="14">
        <f>D48-D49</f>
        <v>19782.498604990335</v>
      </c>
      <c r="E50" s="14">
        <f>E48-E49</f>
        <v>19936.339986117473</v>
      </c>
      <c r="F50" s="14">
        <f>F48-F49</f>
        <v>20158.55106716113</v>
      </c>
      <c r="G50" s="14">
        <f>G48-G49</f>
        <v>20312.453608704167</v>
      </c>
      <c r="O50" s="17"/>
      <c r="P50" s="17"/>
      <c r="Q50" s="17"/>
      <c r="R50" s="17"/>
      <c r="S50" s="17"/>
    </row>
    <row r="51" spans="1:19" x14ac:dyDescent="0.2">
      <c r="A51" s="2"/>
      <c r="B51" s="2" t="s">
        <v>27</v>
      </c>
      <c r="C51" s="14">
        <f>C48*$D$12</f>
        <v>2276.8517460194571</v>
      </c>
      <c r="D51" s="14">
        <f>D48*$D$12</f>
        <v>2302.7247053427905</v>
      </c>
      <c r="E51" s="14">
        <f>E48*$D$12</f>
        <v>2320.6321676962139</v>
      </c>
      <c r="F51" s="14">
        <f>F48*$D$12</f>
        <v>2346.4980078176977</v>
      </c>
      <c r="G51" s="14">
        <f>G48*$D$12</f>
        <v>2364.412589372972</v>
      </c>
      <c r="O51" s="17"/>
      <c r="P51" s="17"/>
      <c r="Q51" s="17"/>
      <c r="R51" s="17"/>
      <c r="S51" s="17"/>
    </row>
    <row r="52" spans="1:19" x14ac:dyDescent="0.2">
      <c r="A52" s="4">
        <v>30</v>
      </c>
      <c r="B52" s="5" t="s">
        <v>10</v>
      </c>
      <c r="C52" s="6">
        <f>(('Løntabel oktober 2021'!C50/37*$D$9))+($B$110*((37-$D$9)/37))</f>
        <v>21040.968850841055</v>
      </c>
      <c r="D52" s="6">
        <f>(('Løntabel oktober 2021'!D50/37*$D$9))+($B$110*((37-$D$9)/37))</f>
        <v>21263.649893360514</v>
      </c>
      <c r="E52" s="6">
        <f>(('Løntabel oktober 2021'!E50/37*$D$9))+($B$110*((37-$D$9)/37))</f>
        <v>21417.893873442274</v>
      </c>
      <c r="F52" s="6">
        <f>(('Løntabel oktober 2021'!F50/37*$D$9))+($B$110*((37-$D$9)/37))</f>
        <v>21640.571181307077</v>
      </c>
      <c r="G52" s="6">
        <f>(('Løntabel oktober 2021'!G50/37*$D$9))+($B$110*((37-$D$9)/37))</f>
        <v>21794.750441372016</v>
      </c>
      <c r="O52" s="17"/>
      <c r="P52" s="17"/>
      <c r="Q52" s="17"/>
      <c r="R52" s="17"/>
      <c r="S52" s="17"/>
    </row>
    <row r="53" spans="1:19" x14ac:dyDescent="0.2">
      <c r="A53" s="2"/>
      <c r="B53" s="2" t="s">
        <v>16</v>
      </c>
      <c r="C53" s="14">
        <f>C52*$D$11</f>
        <v>1157.253286796258</v>
      </c>
      <c r="D53" s="14">
        <f>D52*$D$11</f>
        <v>1169.5007441348282</v>
      </c>
      <c r="E53" s="14">
        <f>E52*$D$11</f>
        <v>1177.984163039325</v>
      </c>
      <c r="F53" s="14">
        <f>F52*$D$11</f>
        <v>1190.2314149718893</v>
      </c>
      <c r="G53" s="14">
        <f>G52*$D$11</f>
        <v>1198.7112742754609</v>
      </c>
      <c r="O53" s="17"/>
      <c r="P53" s="17"/>
      <c r="Q53" s="17"/>
      <c r="R53" s="17"/>
      <c r="S53" s="17"/>
    </row>
    <row r="54" spans="1:19" x14ac:dyDescent="0.2">
      <c r="A54" s="2"/>
      <c r="B54" s="2" t="s">
        <v>22</v>
      </c>
      <c r="C54" s="14">
        <f>C52-C53</f>
        <v>19883.715564044796</v>
      </c>
      <c r="D54" s="14">
        <f>D52-D53</f>
        <v>20094.149149225686</v>
      </c>
      <c r="E54" s="14">
        <f>E52-E53</f>
        <v>20239.90971040295</v>
      </c>
      <c r="F54" s="14">
        <f>F52-F53</f>
        <v>20450.33976633519</v>
      </c>
      <c r="G54" s="14">
        <f>G52-G53</f>
        <v>20596.039167096555</v>
      </c>
      <c r="O54" s="17"/>
      <c r="P54" s="17"/>
      <c r="Q54" s="17"/>
      <c r="R54" s="17"/>
      <c r="S54" s="17"/>
    </row>
    <row r="55" spans="1:19" x14ac:dyDescent="0.2">
      <c r="A55" s="2"/>
      <c r="B55" s="2" t="s">
        <v>27</v>
      </c>
      <c r="C55" s="14">
        <f>C52*$D$12</f>
        <v>2314.5065735925159</v>
      </c>
      <c r="D55" s="14">
        <f>D52*$D$12</f>
        <v>2339.0014882696564</v>
      </c>
      <c r="E55" s="14">
        <f>E52*$D$12</f>
        <v>2355.9683260786501</v>
      </c>
      <c r="F55" s="14">
        <f>F52*$D$12</f>
        <v>2380.4628299437786</v>
      </c>
      <c r="G55" s="14">
        <f>G52*$D$12</f>
        <v>2397.4225485509219</v>
      </c>
      <c r="O55" s="17"/>
      <c r="P55" s="17"/>
      <c r="Q55" s="17"/>
      <c r="R55" s="17"/>
      <c r="S55" s="17"/>
    </row>
    <row r="56" spans="1:19" x14ac:dyDescent="0.2">
      <c r="A56" s="2" t="s">
        <v>28</v>
      </c>
      <c r="B56" s="2"/>
      <c r="C56" s="10"/>
      <c r="D56" s="14"/>
      <c r="E56" s="14"/>
      <c r="F56" s="14"/>
      <c r="G56" s="14"/>
      <c r="O56" s="17"/>
      <c r="P56" s="17"/>
      <c r="Q56" s="17"/>
      <c r="R56" s="17"/>
      <c r="S56" s="17"/>
    </row>
    <row r="57" spans="1:19" x14ac:dyDescent="0.2">
      <c r="A57" s="4">
        <v>31</v>
      </c>
      <c r="B57" s="5" t="s">
        <v>10</v>
      </c>
      <c r="C57" s="6">
        <f>(('Løntabel oktober 2021'!C55/37*$D$9))+($B$110*((37-$D$9)/37))</f>
        <v>21391.043156464857</v>
      </c>
      <c r="D57" s="6">
        <f>(('Løntabel oktober 2021'!D55/37*$D$9))+($B$110*((37-$D$9)/37))</f>
        <v>21600.549940907185</v>
      </c>
      <c r="E57" s="6">
        <f>(('Løntabel oktober 2021'!E55/37*$D$9))+($B$110*((37-$D$9)/37))</f>
        <v>21745.538958583948</v>
      </c>
      <c r="F57" s="6">
        <f>(('Løntabel oktober 2021'!F55/37*$D$9))+($B$110*((37-$D$9)/37))</f>
        <v>21955.045743026272</v>
      </c>
      <c r="G57" s="6">
        <f>(('Løntabel oktober 2021'!G55/37*$D$9))+($B$110*((37-$D$9)/37))</f>
        <v>22100.034760703034</v>
      </c>
      <c r="O57" s="17"/>
      <c r="P57" s="17"/>
      <c r="Q57" s="17"/>
      <c r="R57" s="17"/>
      <c r="S57" s="17"/>
    </row>
    <row r="58" spans="1:19" x14ac:dyDescent="0.2">
      <c r="A58" s="2"/>
      <c r="B58" s="2" t="s">
        <v>16</v>
      </c>
      <c r="C58" s="14">
        <f>C57*$D$11</f>
        <v>1176.5073736055672</v>
      </c>
      <c r="D58" s="14">
        <f>D57*$D$11</f>
        <v>1188.0302467498952</v>
      </c>
      <c r="E58" s="14">
        <f>E57*$D$11</f>
        <v>1196.0046427221171</v>
      </c>
      <c r="F58" s="14">
        <f>F57*$D$11</f>
        <v>1207.5275158664449</v>
      </c>
      <c r="G58" s="14">
        <f>G57*$D$11</f>
        <v>1215.501911838667</v>
      </c>
      <c r="O58" s="17"/>
      <c r="P58" s="17"/>
      <c r="Q58" s="17"/>
      <c r="R58" s="17"/>
      <c r="S58" s="17"/>
    </row>
    <row r="59" spans="1:19" x14ac:dyDescent="0.2">
      <c r="A59" s="2"/>
      <c r="B59" s="2" t="s">
        <v>22</v>
      </c>
      <c r="C59" s="14">
        <f>C57-C58</f>
        <v>20214.53578285929</v>
      </c>
      <c r="D59" s="14">
        <f>D57-D58</f>
        <v>20412.51969415729</v>
      </c>
      <c r="E59" s="14">
        <f>E57-E58</f>
        <v>20549.534315861831</v>
      </c>
      <c r="F59" s="14">
        <f>F57-F58</f>
        <v>20747.518227159828</v>
      </c>
      <c r="G59" s="14">
        <f>G57-G58</f>
        <v>20884.532848864368</v>
      </c>
      <c r="O59" s="17"/>
      <c r="P59" s="17"/>
      <c r="Q59" s="17"/>
      <c r="R59" s="17"/>
      <c r="S59" s="17"/>
    </row>
    <row r="60" spans="1:19" x14ac:dyDescent="0.2">
      <c r="A60" s="2"/>
      <c r="B60" s="2" t="s">
        <v>27</v>
      </c>
      <c r="C60" s="14">
        <f>C57*$D$12</f>
        <v>2353.0147472111344</v>
      </c>
      <c r="D60" s="14">
        <f>D57*$D$12</f>
        <v>2376.0604934997905</v>
      </c>
      <c r="E60" s="14">
        <f>E57*$D$12</f>
        <v>2392.0092854442341</v>
      </c>
      <c r="F60" s="14">
        <f>F57*$D$12</f>
        <v>2415.0550317328898</v>
      </c>
      <c r="G60" s="14">
        <f>G57*$D$12</f>
        <v>2431.0038236773339</v>
      </c>
      <c r="O60" s="17"/>
      <c r="P60" s="17"/>
      <c r="Q60" s="17"/>
      <c r="R60" s="17"/>
      <c r="S60" s="17"/>
    </row>
    <row r="61" spans="1:19" x14ac:dyDescent="0.2">
      <c r="A61" s="2"/>
      <c r="B61" s="1"/>
      <c r="C61" s="2"/>
      <c r="D61" s="2"/>
      <c r="E61" s="2"/>
      <c r="F61" s="2"/>
      <c r="G61" s="2"/>
      <c r="O61" s="17"/>
      <c r="P61" s="17"/>
      <c r="Q61" s="17"/>
      <c r="R61" s="17"/>
      <c r="S61" s="17"/>
    </row>
    <row r="62" spans="1:19" x14ac:dyDescent="0.2">
      <c r="A62" s="2"/>
      <c r="B62" s="1" t="s">
        <v>67</v>
      </c>
      <c r="C62" s="2"/>
      <c r="D62" s="2"/>
      <c r="E62" s="2"/>
      <c r="F62" s="2"/>
      <c r="G62" s="2"/>
      <c r="O62" s="17"/>
      <c r="P62" s="17"/>
      <c r="Q62" s="17"/>
      <c r="R62" s="17"/>
      <c r="S62" s="17"/>
    </row>
    <row r="63" spans="1:19" x14ac:dyDescent="0.2">
      <c r="A63" s="4">
        <v>39</v>
      </c>
      <c r="B63" s="5" t="s">
        <v>10</v>
      </c>
      <c r="C63" s="6">
        <f>(('Løntabel oktober 2021'!C61/37*$D$9))+($B$110*((37-$D$9)/37))</f>
        <v>24509.78750690012</v>
      </c>
      <c r="D63" s="6">
        <f>(('Løntabel oktober 2021'!D61/37*$D$9))+($B$110*((37-$D$9)/37))</f>
        <v>24581.424475515665</v>
      </c>
      <c r="E63" s="6">
        <f>(('Løntabel oktober 2021'!E61/37*$D$9))+($B$110*((37-$D$9)/37))</f>
        <v>24630.986385247801</v>
      </c>
      <c r="F63" s="6">
        <f>(('Løntabel oktober 2021'!F61/37*$D$9))+($B$110*((37-$D$9)/37))</f>
        <v>24702.628887011775</v>
      </c>
      <c r="G63" s="6">
        <f>(('Løntabel oktober 2021'!G61/37*$D$9))+($B$110*((37-$D$9)/37))</f>
        <v>24752.269139911266</v>
      </c>
      <c r="O63" s="17"/>
      <c r="P63" s="17"/>
      <c r="Q63" s="17"/>
      <c r="R63" s="17"/>
      <c r="S63" s="17"/>
    </row>
    <row r="64" spans="1:19" x14ac:dyDescent="0.2">
      <c r="A64" s="2"/>
      <c r="B64" s="2" t="s">
        <v>16</v>
      </c>
      <c r="C64" s="14">
        <f>C63*$D$11</f>
        <v>1348.0383128795065</v>
      </c>
      <c r="D64" s="14">
        <f>D63*$D$11</f>
        <v>1351.9783461533616</v>
      </c>
      <c r="E64" s="14">
        <f>E63*$D$11</f>
        <v>1354.7042511886291</v>
      </c>
      <c r="F64" s="14">
        <f>F63*$D$11</f>
        <v>1358.6445887856476</v>
      </c>
      <c r="G64" s="14">
        <f>G63*$D$11</f>
        <v>1361.3748026951196</v>
      </c>
      <c r="O64" s="17"/>
      <c r="P64" s="17"/>
      <c r="Q64" s="17"/>
      <c r="R64" s="17"/>
      <c r="S64" s="17"/>
    </row>
    <row r="65" spans="1:19" x14ac:dyDescent="0.2">
      <c r="A65" s="2"/>
      <c r="B65" s="2" t="s">
        <v>22</v>
      </c>
      <c r="C65" s="14">
        <f>C63-C64</f>
        <v>23161.749194020613</v>
      </c>
      <c r="D65" s="14">
        <f>D63-D64</f>
        <v>23229.446129362303</v>
      </c>
      <c r="E65" s="14">
        <f>E63-E64</f>
        <v>23276.282134059173</v>
      </c>
      <c r="F65" s="14">
        <f>F63-F64</f>
        <v>23343.984298226129</v>
      </c>
      <c r="G65" s="14">
        <f>G63-G64</f>
        <v>23390.894337216148</v>
      </c>
      <c r="O65" s="17"/>
      <c r="P65" s="17"/>
      <c r="Q65" s="17"/>
      <c r="R65" s="17"/>
      <c r="S65" s="17"/>
    </row>
    <row r="66" spans="1:19" x14ac:dyDescent="0.2">
      <c r="A66" s="2"/>
      <c r="B66" s="2" t="s">
        <v>27</v>
      </c>
      <c r="C66" s="14">
        <f>C63*$D$12</f>
        <v>2696.076625759013</v>
      </c>
      <c r="D66" s="14">
        <f>D63*$D$12</f>
        <v>2703.9566923067232</v>
      </c>
      <c r="E66" s="14">
        <f>E63*$D$12</f>
        <v>2709.4085023772582</v>
      </c>
      <c r="F66" s="14">
        <f>F63*$D$12</f>
        <v>2717.2891775712951</v>
      </c>
      <c r="G66" s="14">
        <f>G63*$D$12</f>
        <v>2722.7496053902391</v>
      </c>
      <c r="O66" s="17"/>
      <c r="P66" s="17"/>
      <c r="Q66" s="17"/>
      <c r="R66" s="17"/>
      <c r="S66" s="17"/>
    </row>
    <row r="67" spans="1:19" x14ac:dyDescent="0.2">
      <c r="A67" s="2"/>
      <c r="E67" s="9"/>
    </row>
    <row r="70" spans="1:19" x14ac:dyDescent="0.2">
      <c r="A70" s="22" t="s">
        <v>94</v>
      </c>
    </row>
    <row r="71" spans="1:19" x14ac:dyDescent="0.2">
      <c r="A71" s="12" t="s">
        <v>95</v>
      </c>
    </row>
    <row r="72" spans="1:19" x14ac:dyDescent="0.2">
      <c r="A72" s="12" t="s">
        <v>69</v>
      </c>
      <c r="B72" s="32">
        <v>0.02</v>
      </c>
    </row>
    <row r="74" spans="1:19" x14ac:dyDescent="0.2">
      <c r="A74" s="28" t="s">
        <v>87</v>
      </c>
      <c r="B74" s="28"/>
      <c r="C74" s="28"/>
    </row>
    <row r="105" spans="1:3" ht="11.1" customHeight="1" x14ac:dyDescent="0.2"/>
    <row r="106" spans="1:3" ht="14.1" customHeight="1" x14ac:dyDescent="0.2"/>
    <row r="107" spans="1:3" ht="16.5" customHeight="1" x14ac:dyDescent="0.2"/>
    <row r="108" spans="1:3" ht="15.75" customHeight="1" x14ac:dyDescent="0.2"/>
    <row r="109" spans="1:3" ht="15.75" customHeight="1" x14ac:dyDescent="0.2">
      <c r="B109" s="12" t="s">
        <v>92</v>
      </c>
      <c r="C109" s="12" t="s">
        <v>96</v>
      </c>
    </row>
    <row r="110" spans="1:3" ht="15.75" customHeight="1" x14ac:dyDescent="0.2">
      <c r="A110" s="12" t="s">
        <v>91</v>
      </c>
      <c r="B110" s="25">
        <f>C110*(1+B72)</f>
        <v>270.47468850109334</v>
      </c>
      <c r="C110" s="30">
        <f>250.067204108229*(1+'Løntabel oktober 2018'!E63+'Løntabel oktober 2019'!E63+'Løntabel oktober 2020'!E63)</f>
        <v>265.17126323636603</v>
      </c>
    </row>
    <row r="111" spans="1:3" ht="15.75" customHeight="1" x14ac:dyDescent="0.2"/>
    <row r="112" spans="1:3" ht="15.75" customHeight="1" x14ac:dyDescent="0.2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097E-DE4E-4A6B-B311-1810482C134A}">
  <dimension ref="A1:R113"/>
  <sheetViews>
    <sheetView workbookViewId="0">
      <selection activeCell="B106" sqref="B106"/>
    </sheetView>
  </sheetViews>
  <sheetFormatPr defaultColWidth="8.7109375" defaultRowHeight="12.75" x14ac:dyDescent="0.2"/>
  <cols>
    <col min="1" max="1" width="9.42578125" style="12" customWidth="1"/>
    <col min="2" max="2" width="16.140625" style="12" customWidth="1"/>
    <col min="3" max="3" width="11.28515625" style="12" customWidth="1"/>
    <col min="4" max="5" width="10.85546875" style="12" customWidth="1"/>
    <col min="6" max="7" width="13.7109375" style="12" customWidth="1"/>
    <col min="8" max="8" width="23.85546875" style="12" customWidth="1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4" width="8.7109375" style="12"/>
    <col min="15" max="15" width="15.42578125" style="12" bestFit="1" customWidth="1"/>
    <col min="16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101</v>
      </c>
    </row>
    <row r="4" spans="1:18" ht="13.5" thickBot="1" x14ac:dyDescent="0.25">
      <c r="A4" s="12" t="s">
        <v>102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32">
        <f>B72</f>
        <v>2.5000000000000001E-2</v>
      </c>
    </row>
    <row r="8" spans="1:18" ht="13.5" thickBot="1" x14ac:dyDescent="0.25"/>
    <row r="9" spans="1:18" ht="13.5" thickBot="1" x14ac:dyDescent="0.25">
      <c r="A9" s="12" t="s">
        <v>83</v>
      </c>
      <c r="D9" s="27">
        <v>32</v>
      </c>
      <c r="F9" s="48" t="s">
        <v>89</v>
      </c>
      <c r="G9" s="48"/>
      <c r="I9" s="49" t="s">
        <v>90</v>
      </c>
      <c r="J9" s="49"/>
      <c r="N9" s="2"/>
      <c r="Q9" s="25"/>
    </row>
    <row r="10" spans="1:18" x14ac:dyDescent="0.2">
      <c r="D10" s="26"/>
      <c r="F10" s="48"/>
      <c r="G10" s="48"/>
      <c r="I10" s="49"/>
      <c r="J10" s="49"/>
      <c r="N10" s="2"/>
      <c r="Q10" s="25"/>
    </row>
    <row r="11" spans="1:18" x14ac:dyDescent="0.2">
      <c r="A11" s="12" t="s">
        <v>1</v>
      </c>
      <c r="D11" s="13">
        <v>5.5E-2</v>
      </c>
      <c r="F11" s="48"/>
      <c r="G11" s="48"/>
      <c r="I11" s="49"/>
      <c r="J11" s="49"/>
      <c r="N11" s="2"/>
      <c r="Q11" s="25"/>
    </row>
    <row r="12" spans="1:18" ht="13.15" customHeight="1" x14ac:dyDescent="0.2">
      <c r="A12" s="12" t="s">
        <v>2</v>
      </c>
      <c r="D12" s="13">
        <v>0.11</v>
      </c>
      <c r="F12" s="48"/>
      <c r="G12" s="48"/>
      <c r="I12" s="49"/>
      <c r="J12" s="49"/>
    </row>
    <row r="13" spans="1:18" ht="13.15" customHeight="1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2"/>
      <c r="D16" s="30"/>
      <c r="E16" s="2"/>
      <c r="F16" s="2"/>
      <c r="G16" s="2"/>
    </row>
    <row r="17" spans="1:15" x14ac:dyDescent="0.2">
      <c r="A17" s="2"/>
      <c r="B17" s="1" t="s">
        <v>9</v>
      </c>
      <c r="C17" s="2"/>
      <c r="D17" s="2"/>
      <c r="E17" s="2"/>
      <c r="F17" s="2"/>
      <c r="G17" s="2"/>
    </row>
    <row r="18" spans="1:15" x14ac:dyDescent="0.2">
      <c r="A18" s="4">
        <v>19</v>
      </c>
      <c r="B18" s="5" t="s">
        <v>10</v>
      </c>
      <c r="C18" s="6">
        <f>(('Løntabel juni 2022'!C16/37*$D$9))+($B$110*((37-$D$9)/37))</f>
        <v>23143.335454260196</v>
      </c>
      <c r="D18" s="6">
        <f>(('Løntabel juni 2022'!D16/37*$D$9))+($B$110*((37-$D$9)/37))</f>
        <v>23521.72230362906</v>
      </c>
      <c r="E18" s="6">
        <f>(('Løntabel juni 2022'!E16/37*$D$9))+($B$110*((37-$D$9)/37))</f>
        <v>23783.69869503404</v>
      </c>
      <c r="F18" s="6">
        <f>(('Løntabel juni 2022'!F16/37*$D$9))+($B$110*((37-$D$9)/37))</f>
        <v>24162.096345554874</v>
      </c>
      <c r="G18" s="6">
        <f>(('Løntabel juni 2022'!G16/37*$D$9))+($B$110*((37-$D$9)/37))</f>
        <v>24424.083750274775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</row>
    <row r="19" spans="1:15" x14ac:dyDescent="0.2">
      <c r="A19" s="2"/>
      <c r="B19" s="12" t="s">
        <v>16</v>
      </c>
      <c r="C19" s="14">
        <f>C18*$D$11</f>
        <v>1272.8834499843108</v>
      </c>
      <c r="D19" s="14">
        <f>D18*$D$11</f>
        <v>1293.6947266995983</v>
      </c>
      <c r="E19" s="14">
        <f>E18*$D$11</f>
        <v>1308.1034282268722</v>
      </c>
      <c r="F19" s="14">
        <f>F18*$D$11</f>
        <v>1328.9152990055181</v>
      </c>
      <c r="G19" s="14">
        <f>G18*$D$11</f>
        <v>1343.3246062651126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</row>
    <row r="20" spans="1:15" x14ac:dyDescent="0.2">
      <c r="A20" s="2"/>
      <c r="B20" s="12" t="s">
        <v>22</v>
      </c>
      <c r="C20" s="14">
        <f>C18-C19</f>
        <v>21870.452004275885</v>
      </c>
      <c r="D20" s="14">
        <f>D18-D19</f>
        <v>22228.02757692946</v>
      </c>
      <c r="E20" s="14">
        <f>E18-E19</f>
        <v>22475.595266807166</v>
      </c>
      <c r="F20" s="14">
        <f>F18-F19</f>
        <v>22833.181046549355</v>
      </c>
      <c r="G20" s="14">
        <f>G18-G19</f>
        <v>23080.759144009662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</row>
    <row r="21" spans="1:15" x14ac:dyDescent="0.2">
      <c r="A21" s="2"/>
      <c r="B21" s="12" t="s">
        <v>27</v>
      </c>
      <c r="C21" s="14">
        <f>C18*$D$12</f>
        <v>2545.7668999686216</v>
      </c>
      <c r="D21" s="14">
        <f>D18*$D$12</f>
        <v>2587.3894533991966</v>
      </c>
      <c r="E21" s="14">
        <f>E18*$D$12</f>
        <v>2616.2068564537444</v>
      </c>
      <c r="F21" s="14">
        <f>F18*$D$12</f>
        <v>2657.8305980110363</v>
      </c>
      <c r="G21" s="14">
        <f>G18*$D$12</f>
        <v>2686.6492125302252</v>
      </c>
      <c r="I21" s="2"/>
      <c r="J21" s="8"/>
      <c r="K21" s="2"/>
      <c r="N21" s="17"/>
    </row>
    <row r="22" spans="1:15" x14ac:dyDescent="0.2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</row>
    <row r="23" spans="1:15" x14ac:dyDescent="0.2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</row>
    <row r="24" spans="1:15" x14ac:dyDescent="0.2">
      <c r="A24" s="4">
        <v>24</v>
      </c>
      <c r="B24" s="5" t="s">
        <v>10</v>
      </c>
      <c r="C24" s="6">
        <f>(('Løntabel juni 2022'!C22/37*$D$9))+($B$110*((37-$D$9)/37))</f>
        <v>24975.782543878933</v>
      </c>
      <c r="D24" s="6">
        <f>(('Løntabel juni 2022'!D22/37*$D$9))+($B$110*((37-$D$9)/37))</f>
        <v>25351.839496000899</v>
      </c>
      <c r="E24" s="6">
        <f>(('Løntabel juni 2022'!E22/37*$D$9))+($B$110*((37-$D$9)/37))</f>
        <v>25612.23478830708</v>
      </c>
      <c r="F24" s="6">
        <f>(('Løntabel juni 2022'!F22/37*$D$9))+($B$110*((37-$D$9)/37))</f>
        <v>25988.291740429042</v>
      </c>
      <c r="G24" s="6">
        <f>(('Løntabel juni 2022'!G22/37*$D$9))+($B$110*((37-$D$9)/37))</f>
        <v>26248.586093711008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</row>
    <row r="25" spans="1:15" x14ac:dyDescent="0.2">
      <c r="A25" s="2"/>
      <c r="B25" s="2" t="s">
        <v>16</v>
      </c>
      <c r="C25" s="14">
        <f>C24*$D$11</f>
        <v>1373.6680399133413</v>
      </c>
      <c r="D25" s="14">
        <f>D24*$D$11</f>
        <v>1394.3511722800495</v>
      </c>
      <c r="E25" s="14">
        <f>E24*$D$11</f>
        <v>1408.6729133568895</v>
      </c>
      <c r="F25" s="14">
        <f>F24*$D$11</f>
        <v>1429.3560457235974</v>
      </c>
      <c r="G25" s="14">
        <f>G24*$D$11</f>
        <v>1443.6722351541055</v>
      </c>
      <c r="I25" s="2" t="s">
        <v>42</v>
      </c>
      <c r="K25" s="2" t="s">
        <v>43</v>
      </c>
      <c r="L25" s="2" t="s">
        <v>44</v>
      </c>
      <c r="N25" s="17"/>
    </row>
    <row r="26" spans="1:15" x14ac:dyDescent="0.2">
      <c r="A26" s="2"/>
      <c r="B26" s="2" t="s">
        <v>22</v>
      </c>
      <c r="C26" s="14">
        <f>C24-C25</f>
        <v>23602.114503965593</v>
      </c>
      <c r="D26" s="14">
        <f>D24-D25</f>
        <v>23957.488323720849</v>
      </c>
      <c r="E26" s="14">
        <f>E24-E25</f>
        <v>24203.561874950192</v>
      </c>
      <c r="F26" s="14">
        <f>F24-F25</f>
        <v>24558.935694705444</v>
      </c>
      <c r="G26" s="14">
        <f>G24-G25</f>
        <v>24804.913858556902</v>
      </c>
      <c r="I26" s="2" t="s">
        <v>98</v>
      </c>
      <c r="K26" s="2"/>
      <c r="L26" s="2" t="s">
        <v>65</v>
      </c>
      <c r="N26" s="17"/>
    </row>
    <row r="27" spans="1:15" x14ac:dyDescent="0.2">
      <c r="A27" s="2"/>
      <c r="B27" s="2" t="s">
        <v>27</v>
      </c>
      <c r="C27" s="14">
        <f>C24*$D$12</f>
        <v>2747.3360798266826</v>
      </c>
      <c r="D27" s="14">
        <f>D24*$D$12</f>
        <v>2788.7023445600989</v>
      </c>
      <c r="E27" s="14">
        <f>E24*$D$12</f>
        <v>2817.3458267137789</v>
      </c>
      <c r="F27" s="14">
        <f>F24*$D$12</f>
        <v>2858.7120914471948</v>
      </c>
      <c r="G27" s="14">
        <f>G24*$D$12</f>
        <v>2887.3444703082109</v>
      </c>
      <c r="I27" s="2" t="s">
        <v>45</v>
      </c>
      <c r="K27" s="12" t="s">
        <v>46</v>
      </c>
      <c r="L27" s="12" t="s">
        <v>47</v>
      </c>
      <c r="N27" s="17"/>
    </row>
    <row r="28" spans="1:15" x14ac:dyDescent="0.2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</row>
    <row r="29" spans="1:15" x14ac:dyDescent="0.2">
      <c r="A29" s="4">
        <v>25</v>
      </c>
      <c r="B29" s="5" t="s">
        <v>10</v>
      </c>
      <c r="C29" s="6">
        <f>(('Løntabel juni 2022'!C27/37*$D$9))+($B$110*((37-$D$9)/37))</f>
        <v>25377.727243848072</v>
      </c>
      <c r="D29" s="6">
        <f>(('Løntabel juni 2022'!D27/37*$D$9))+($B$110*((37-$D$9)/37))</f>
        <v>25742.013178191224</v>
      </c>
      <c r="E29" s="6">
        <f>(('Løntabel juni 2022'!E27/37*$D$9))+($B$110*((37-$D$9)/37))</f>
        <v>25994.182556359832</v>
      </c>
      <c r="F29" s="6">
        <f>(('Løntabel juni 2022'!F27/37*$D$9))+($B$110*((37-$D$9)/37))</f>
        <v>26358.65904570802</v>
      </c>
      <c r="G29" s="6">
        <f>(('Løntabel juni 2022'!G27/37*$D$9))+($B$110*((37-$D$9)/37))</f>
        <v>26610.818308278467</v>
      </c>
      <c r="I29" s="2" t="s">
        <v>51</v>
      </c>
      <c r="L29" s="12" t="s">
        <v>52</v>
      </c>
      <c r="N29" s="17"/>
    </row>
    <row r="30" spans="1:15" x14ac:dyDescent="0.2">
      <c r="A30" s="2"/>
      <c r="B30" s="2" t="s">
        <v>16</v>
      </c>
      <c r="C30" s="14">
        <f>C29*$D$11</f>
        <v>1395.774998411644</v>
      </c>
      <c r="D30" s="14">
        <f>D29*$D$11</f>
        <v>1415.8107248005174</v>
      </c>
      <c r="E30" s="14">
        <f>E29*$D$11</f>
        <v>1429.6800405997908</v>
      </c>
      <c r="F30" s="14">
        <f>F29*$D$11</f>
        <v>1449.7262475139412</v>
      </c>
      <c r="G30" s="14">
        <f>G29*$D$11</f>
        <v>1463.5950069553157</v>
      </c>
      <c r="I30" s="11" t="s">
        <v>53</v>
      </c>
      <c r="L30" s="12" t="s">
        <v>54</v>
      </c>
      <c r="N30" s="17"/>
    </row>
    <row r="31" spans="1:15" x14ac:dyDescent="0.2">
      <c r="A31" s="2"/>
      <c r="B31" s="2" t="s">
        <v>22</v>
      </c>
      <c r="C31" s="14">
        <f>C29-C30</f>
        <v>23981.952245436427</v>
      </c>
      <c r="D31" s="14">
        <f>D29-D30</f>
        <v>24326.202453390706</v>
      </c>
      <c r="E31" s="14">
        <f>E29-E30</f>
        <v>24564.502515760043</v>
      </c>
      <c r="F31" s="14">
        <f>F29-F30</f>
        <v>24908.932798194081</v>
      </c>
      <c r="G31" s="14">
        <f>G29-G30</f>
        <v>25147.223301323153</v>
      </c>
      <c r="I31" s="11"/>
      <c r="L31" s="2" t="s">
        <v>56</v>
      </c>
      <c r="N31" s="17"/>
    </row>
    <row r="32" spans="1:15" x14ac:dyDescent="0.2">
      <c r="A32" s="2"/>
      <c r="B32" s="2" t="s">
        <v>27</v>
      </c>
      <c r="C32" s="14">
        <f>C29*$D$12</f>
        <v>2791.549996823288</v>
      </c>
      <c r="D32" s="14">
        <f>D29*$D$12</f>
        <v>2831.6214496010348</v>
      </c>
      <c r="E32" s="14">
        <f>E29*$D$12</f>
        <v>2859.3600811995816</v>
      </c>
      <c r="F32" s="14">
        <f>F29*$D$12</f>
        <v>2899.4524950278824</v>
      </c>
      <c r="G32" s="14">
        <f>G29*$D$12</f>
        <v>2927.1900139106315</v>
      </c>
      <c r="I32" s="11" t="s">
        <v>55</v>
      </c>
      <c r="L32" s="2" t="s">
        <v>66</v>
      </c>
      <c r="N32" s="17"/>
    </row>
    <row r="33" spans="1:14" x14ac:dyDescent="0.2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</row>
    <row r="34" spans="1:14" x14ac:dyDescent="0.2">
      <c r="A34" s="4">
        <v>26</v>
      </c>
      <c r="B34" s="5" t="s">
        <v>10</v>
      </c>
      <c r="C34" s="6">
        <f>(('Løntabel juni 2022'!C32/37*$D$9))+($B$110*((37-$D$9)/37))</f>
        <v>25788.916809899569</v>
      </c>
      <c r="D34" s="6">
        <f>(('Løntabel juni 2022'!D32/37*$D$9))+($B$110*((37-$D$9)/37))</f>
        <v>26140.773653332904</v>
      </c>
      <c r="E34" s="6">
        <f>(('Løntabel juni 2022'!E32/37*$D$9))+($B$110*((37-$D$9)/37))</f>
        <v>26384.241327265121</v>
      </c>
      <c r="F34" s="6">
        <f>(('Løntabel juni 2022'!F32/37*$D$9))+($B$110*((37-$D$9)/37))</f>
        <v>26736.022028493844</v>
      </c>
      <c r="G34" s="6">
        <f>(('Løntabel juni 2022'!G32/37*$D$9))+($B$110*((37-$D$9)/37))</f>
        <v>26979.498472883493</v>
      </c>
      <c r="L34" s="12" t="s">
        <v>59</v>
      </c>
      <c r="N34" s="17"/>
    </row>
    <row r="35" spans="1:14" x14ac:dyDescent="0.2">
      <c r="A35" s="2"/>
      <c r="B35" s="2" t="s">
        <v>16</v>
      </c>
      <c r="C35" s="14">
        <f>C34*$D$11</f>
        <v>1418.3904245444762</v>
      </c>
      <c r="D35" s="14">
        <f>D34*$D$11</f>
        <v>1437.7425509333098</v>
      </c>
      <c r="E35" s="14">
        <f>E34*$D$11</f>
        <v>1451.1332729995818</v>
      </c>
      <c r="F35" s="14">
        <f>F34*$D$11</f>
        <v>1470.4812115671614</v>
      </c>
      <c r="G35" s="14">
        <f>G34*$D$11</f>
        <v>1483.8724160085922</v>
      </c>
      <c r="L35" s="12" t="s">
        <v>60</v>
      </c>
      <c r="N35" s="17"/>
    </row>
    <row r="36" spans="1:14" x14ac:dyDescent="0.2">
      <c r="A36" s="2"/>
      <c r="B36" s="2" t="s">
        <v>22</v>
      </c>
      <c r="C36" s="14">
        <f>C34-C35</f>
        <v>24370.526385355093</v>
      </c>
      <c r="D36" s="14">
        <f>D34-D35</f>
        <v>24703.031102399596</v>
      </c>
      <c r="E36" s="14">
        <f>E34-E35</f>
        <v>24933.10805426554</v>
      </c>
      <c r="F36" s="14">
        <f>F34-F35</f>
        <v>25265.540816926681</v>
      </c>
      <c r="G36" s="14">
        <f>G34-G35</f>
        <v>25495.626056874902</v>
      </c>
      <c r="L36" s="12" t="s">
        <v>61</v>
      </c>
      <c r="N36" s="17"/>
    </row>
    <row r="37" spans="1:14" x14ac:dyDescent="0.2">
      <c r="A37" s="2"/>
      <c r="B37" s="2" t="s">
        <v>27</v>
      </c>
      <c r="C37" s="14">
        <f>C34*$D$12</f>
        <v>2836.7808490889524</v>
      </c>
      <c r="D37" s="14">
        <f>D34*$D$12</f>
        <v>2875.4851018666195</v>
      </c>
      <c r="E37" s="14">
        <f>E34*$D$12</f>
        <v>2902.2665459991636</v>
      </c>
      <c r="F37" s="14">
        <f>F34*$D$12</f>
        <v>2940.9624231343228</v>
      </c>
      <c r="G37" s="14">
        <f>G34*$D$12</f>
        <v>2967.7448320171843</v>
      </c>
      <c r="L37" s="12" t="s">
        <v>103</v>
      </c>
      <c r="N37" s="17"/>
    </row>
    <row r="38" spans="1:14" ht="13.5" thickBot="1" x14ac:dyDescent="0.25">
      <c r="A38" s="12" t="s">
        <v>28</v>
      </c>
      <c r="L38" s="12" t="s">
        <v>104</v>
      </c>
      <c r="N38" s="17"/>
    </row>
    <row r="39" spans="1:14" ht="12.75" customHeight="1" x14ac:dyDescent="0.2">
      <c r="A39" s="37">
        <v>27</v>
      </c>
      <c r="B39" s="38" t="s">
        <v>10</v>
      </c>
      <c r="C39" s="6">
        <f>(('Løntabel juni 2022'!C37/37*$D$9))+($B$110*((37-$D$9)/37))</f>
        <v>26209.536145522405</v>
      </c>
      <c r="D39" s="6">
        <f>(('Løntabel juni 2022'!D37/37*$D$9))+($B$110*((37-$D$9)/37))</f>
        <v>26547.849477061285</v>
      </c>
      <c r="E39" s="6">
        <f>(('Løntabel juni 2022'!E37/37*$D$9))+($B$110*((37-$D$9)/37))</f>
        <v>26781.985568559547</v>
      </c>
      <c r="F39" s="6">
        <f>(('Løntabel juni 2022'!F37/37*$D$9))+($B$110*((37-$D$9)/37))</f>
        <v>27120.298900098423</v>
      </c>
      <c r="G39" s="6">
        <f>(('Løntabel juni 2022'!G37/37*$D$9))+($B$110*((37-$D$9)/37))</f>
        <v>27354.434991596696</v>
      </c>
      <c r="H39" s="50" t="s">
        <v>99</v>
      </c>
      <c r="I39" s="51"/>
      <c r="J39" s="52"/>
      <c r="L39" s="12" t="s">
        <v>63</v>
      </c>
      <c r="N39" s="17"/>
    </row>
    <row r="40" spans="1:14" x14ac:dyDescent="0.2">
      <c r="A40" s="40"/>
      <c r="B40" s="2" t="s">
        <v>16</v>
      </c>
      <c r="C40" s="41">
        <f>C39*$D$11</f>
        <v>1441.5244880037324</v>
      </c>
      <c r="D40" s="41">
        <f>D39*$D$11</f>
        <v>1460.1317212383708</v>
      </c>
      <c r="E40" s="41">
        <f>E39*$D$11</f>
        <v>1473.0092062707752</v>
      </c>
      <c r="F40" s="41">
        <f t="shared" ref="F40:G40" si="0">F39*$D$11</f>
        <v>1491.6164395054134</v>
      </c>
      <c r="G40" s="41">
        <f t="shared" si="0"/>
        <v>1504.4939245378182</v>
      </c>
      <c r="H40" s="53"/>
      <c r="I40" s="54"/>
      <c r="J40" s="55"/>
      <c r="L40" s="2" t="s">
        <v>64</v>
      </c>
      <c r="N40" s="17"/>
    </row>
    <row r="41" spans="1:14" x14ac:dyDescent="0.2">
      <c r="A41" s="40"/>
      <c r="B41" s="2" t="s">
        <v>22</v>
      </c>
      <c r="C41" s="41">
        <f>C39-C40</f>
        <v>24768.011657518673</v>
      </c>
      <c r="D41" s="41">
        <f>D39-D40</f>
        <v>25087.717755822916</v>
      </c>
      <c r="E41" s="41">
        <f>E39-E40</f>
        <v>25308.976362288773</v>
      </c>
      <c r="F41" s="41">
        <f>F39-F40</f>
        <v>25628.682460593009</v>
      </c>
      <c r="G41" s="41">
        <f>G39-G40</f>
        <v>25849.941067058877</v>
      </c>
      <c r="H41" s="53"/>
      <c r="I41" s="54"/>
      <c r="J41" s="55"/>
      <c r="N41" s="17"/>
    </row>
    <row r="42" spans="1:14" ht="13.5" thickBot="1" x14ac:dyDescent="0.25">
      <c r="A42" s="42"/>
      <c r="B42" s="43" t="s">
        <v>27</v>
      </c>
      <c r="C42" s="44">
        <f>C39*$D$12</f>
        <v>2883.0489760074647</v>
      </c>
      <c r="D42" s="44">
        <f>D39*$D$12</f>
        <v>2920.2634424767416</v>
      </c>
      <c r="E42" s="44">
        <f>E39*$D$12</f>
        <v>2946.0184125415503</v>
      </c>
      <c r="F42" s="44">
        <f>F39*$D$12</f>
        <v>2983.2328790108268</v>
      </c>
      <c r="G42" s="44">
        <f>G39*$D$12</f>
        <v>3008.9878490756364</v>
      </c>
      <c r="H42" s="56"/>
      <c r="I42" s="57"/>
      <c r="J42" s="58"/>
      <c r="N42" s="17"/>
    </row>
    <row r="43" spans="1:14" x14ac:dyDescent="0.2">
      <c r="A43" s="2" t="s">
        <v>28</v>
      </c>
      <c r="B43" s="2"/>
      <c r="C43" s="14"/>
      <c r="D43" s="14"/>
      <c r="E43" s="10"/>
      <c r="F43" s="14"/>
      <c r="G43" s="14"/>
      <c r="N43" s="17"/>
    </row>
    <row r="44" spans="1:14" x14ac:dyDescent="0.2">
      <c r="A44" s="4">
        <v>28</v>
      </c>
      <c r="B44" s="5" t="s">
        <v>10</v>
      </c>
      <c r="C44" s="6">
        <f>(('Løntabel juni 2022'!C42/37*$D$9))+($B$110*((37-$D$9)/37))</f>
        <v>26639.412647228968</v>
      </c>
      <c r="D44" s="6">
        <f>(('Løntabel juni 2022'!D42/37*$D$9))+($B$110*((37-$D$9)/37))</f>
        <v>26963.333224842805</v>
      </c>
      <c r="E44" s="6">
        <f>(('Løntabel juni 2022'!E42/37*$D$9))+($B$110*((37-$D$9)/37))</f>
        <v>27187.566337191904</v>
      </c>
      <c r="F44" s="6">
        <f>(('Løntabel juni 2022'!F42/37*$D$9))+($B$110*((37-$D$9)/37))</f>
        <v>27511.486914805733</v>
      </c>
      <c r="G44" s="6">
        <f>(('Løntabel juni 2022'!G42/37*$D$9))+($B$110*((37-$D$9)/37))</f>
        <v>27735.635114492761</v>
      </c>
      <c r="N44" s="17"/>
    </row>
    <row r="45" spans="1:14" x14ac:dyDescent="0.2">
      <c r="A45" s="2"/>
      <c r="B45" s="2" t="s">
        <v>16</v>
      </c>
      <c r="C45" s="14">
        <f>C44*$D$11</f>
        <v>1465.1676955975934</v>
      </c>
      <c r="D45" s="14">
        <f>D44*$D$11</f>
        <v>1482.9833273663544</v>
      </c>
      <c r="E45" s="14">
        <f>E44*$D$11</f>
        <v>1495.3161485455546</v>
      </c>
      <c r="F45" s="14">
        <f>F44*$D$11</f>
        <v>1513.1317803143154</v>
      </c>
      <c r="G45" s="14">
        <f>G44*$D$11</f>
        <v>1525.4599312971018</v>
      </c>
      <c r="N45" s="17"/>
    </row>
    <row r="46" spans="1:14" x14ac:dyDescent="0.2">
      <c r="A46" s="2"/>
      <c r="B46" s="2" t="s">
        <v>22</v>
      </c>
      <c r="C46" s="14">
        <f>C44-C45</f>
        <v>25174.244951631375</v>
      </c>
      <c r="D46" s="14">
        <f>D44-D45</f>
        <v>25480.349897476452</v>
      </c>
      <c r="E46" s="14">
        <f>E44-E45</f>
        <v>25692.250188646351</v>
      </c>
      <c r="F46" s="14">
        <f>F44-F45</f>
        <v>25998.355134491419</v>
      </c>
      <c r="G46" s="14">
        <f>G44-G45</f>
        <v>26210.175183195661</v>
      </c>
      <c r="N46" s="17"/>
    </row>
    <row r="47" spans="1:14" x14ac:dyDescent="0.2">
      <c r="A47" s="2"/>
      <c r="B47" s="2" t="s">
        <v>27</v>
      </c>
      <c r="C47" s="14">
        <f>C44*$D$12</f>
        <v>2930.3353911951867</v>
      </c>
      <c r="D47" s="14">
        <f>D44*$D$12</f>
        <v>2965.9666547327088</v>
      </c>
      <c r="E47" s="14">
        <f>E44*$D$12</f>
        <v>2990.6322970911092</v>
      </c>
      <c r="F47" s="14">
        <f>F44*$D$12</f>
        <v>3026.2635606286308</v>
      </c>
      <c r="G47" s="14">
        <f>G44*$D$12</f>
        <v>3050.9198625942036</v>
      </c>
      <c r="N47" s="17"/>
    </row>
    <row r="48" spans="1:14" x14ac:dyDescent="0.2">
      <c r="A48" s="4">
        <v>29</v>
      </c>
      <c r="B48" s="5" t="s">
        <v>10</v>
      </c>
      <c r="C48" s="6">
        <f>(('Løntabel juni 2022'!C46/37*$D$9))+($B$110*((37-$D$9)/37))</f>
        <v>27079.005498741339</v>
      </c>
      <c r="D48" s="6">
        <f>(('Løntabel juni 2022'!D46/37*$D$9))+($B$110*((37-$D$9)/37))</f>
        <v>27387.599340852372</v>
      </c>
      <c r="E48" s="6">
        <f>(('Løntabel juni 2022'!E46/37*$D$9))+($B$110*((37-$D$9)/37))</f>
        <v>27601.186528195019</v>
      </c>
      <c r="F48" s="6">
        <f>(('Løntabel juni 2022'!F46/37*$D$9))+($B$110*((37-$D$9)/37))</f>
        <v>27909.695457643989</v>
      </c>
      <c r="G48" s="6">
        <f>(('Løntabel juni 2022'!G46/37*$D$9))+($B$110*((37-$D$9)/37))</f>
        <v>28123.367557648715</v>
      </c>
      <c r="N48" s="17"/>
    </row>
    <row r="49" spans="1:14" x14ac:dyDescent="0.2">
      <c r="A49" s="2"/>
      <c r="B49" s="2" t="s">
        <v>16</v>
      </c>
      <c r="C49" s="14">
        <f>C48*$D$11</f>
        <v>1489.3453024307737</v>
      </c>
      <c r="D49" s="14">
        <f>D48*$D$11</f>
        <v>1506.3179637468804</v>
      </c>
      <c r="E49" s="14">
        <f>E48*$D$11</f>
        <v>1518.0652590507261</v>
      </c>
      <c r="F49" s="14">
        <f>F48*$D$11</f>
        <v>1535.0332501704195</v>
      </c>
      <c r="G49" s="14">
        <f>G48*$D$11</f>
        <v>1546.7852156706792</v>
      </c>
      <c r="N49" s="17"/>
    </row>
    <row r="50" spans="1:14" x14ac:dyDescent="0.2">
      <c r="A50" s="2"/>
      <c r="B50" s="2" t="s">
        <v>22</v>
      </c>
      <c r="C50" s="14">
        <f>C48-C49</f>
        <v>25589.660196310564</v>
      </c>
      <c r="D50" s="14">
        <f>D48-D49</f>
        <v>25881.28137710549</v>
      </c>
      <c r="E50" s="14">
        <f>E48-E49</f>
        <v>26083.121269144292</v>
      </c>
      <c r="F50" s="14">
        <f>F48-F49</f>
        <v>26374.662207473571</v>
      </c>
      <c r="G50" s="14">
        <f>G48-G49</f>
        <v>26576.582341978035</v>
      </c>
      <c r="N50" s="17"/>
    </row>
    <row r="51" spans="1:14" x14ac:dyDescent="0.2">
      <c r="A51" s="2"/>
      <c r="B51" s="2" t="s">
        <v>27</v>
      </c>
      <c r="C51" s="14">
        <f>C48*$D$12</f>
        <v>2978.6906048615474</v>
      </c>
      <c r="D51" s="14">
        <f>D48*$D$12</f>
        <v>3012.6359274937608</v>
      </c>
      <c r="E51" s="14">
        <f>E48*$D$12</f>
        <v>3036.1305181014523</v>
      </c>
      <c r="F51" s="14">
        <f>F48*$D$12</f>
        <v>3070.066500340839</v>
      </c>
      <c r="G51" s="14">
        <f>G48*$D$12</f>
        <v>3093.5704313413585</v>
      </c>
      <c r="N51" s="17"/>
    </row>
    <row r="52" spans="1:14" x14ac:dyDescent="0.2">
      <c r="A52" s="4">
        <v>30</v>
      </c>
      <c r="B52" s="5" t="s">
        <v>10</v>
      </c>
      <c r="C52" s="6">
        <f>(('Løntabel juni 2022'!C50/37*$D$9))+($B$110*((37-$D$9)/37))</f>
        <v>27528.124896703641</v>
      </c>
      <c r="D52" s="6">
        <f>(('Løntabel juni 2022'!D50/37*$D$9))+($B$110*((37-$D$9)/37))</f>
        <v>27820.282424489174</v>
      </c>
      <c r="E52" s="6">
        <f>(('Løntabel juni 2022'!E50/37*$D$9))+($B$110*((37-$D$9)/37))</f>
        <v>28022.65052635644</v>
      </c>
      <c r="F52" s="6">
        <f>(('Løntabel juni 2022'!F50/37*$D$9))+($B$110*((37-$D$9)/37))</f>
        <v>28314.803154275065</v>
      </c>
      <c r="G52" s="6">
        <f>(('Løntabel juni 2022'!G50/37*$D$9))+($B$110*((37-$D$9)/37))</f>
        <v>28517.086343480263</v>
      </c>
      <c r="N52" s="17"/>
    </row>
    <row r="53" spans="1:14" x14ac:dyDescent="0.2">
      <c r="A53" s="2"/>
      <c r="B53" s="2" t="s">
        <v>16</v>
      </c>
      <c r="C53" s="14">
        <f>C52*$D$11</f>
        <v>1514.0468693187001</v>
      </c>
      <c r="D53" s="14">
        <f>D52*$D$11</f>
        <v>1530.1155333469046</v>
      </c>
      <c r="E53" s="14">
        <f>E52*$D$11</f>
        <v>1541.2457789496041</v>
      </c>
      <c r="F53" s="14">
        <f>F52*$D$11</f>
        <v>1557.3141734851285</v>
      </c>
      <c r="G53" s="14">
        <f>G52*$D$11</f>
        <v>1568.4397488914144</v>
      </c>
      <c r="N53" s="17"/>
    </row>
    <row r="54" spans="1:14" x14ac:dyDescent="0.2">
      <c r="A54" s="2"/>
      <c r="B54" s="2" t="s">
        <v>22</v>
      </c>
      <c r="C54" s="14">
        <f>C52-C53</f>
        <v>26014.078027384941</v>
      </c>
      <c r="D54" s="14">
        <f>D52-D53</f>
        <v>26290.166891142271</v>
      </c>
      <c r="E54" s="14">
        <f>E52-E53</f>
        <v>26481.404747406836</v>
      </c>
      <c r="F54" s="14">
        <f>F52-F53</f>
        <v>26757.488980789938</v>
      </c>
      <c r="G54" s="14">
        <f>G52-G53</f>
        <v>26948.646594588849</v>
      </c>
      <c r="N54" s="17"/>
    </row>
    <row r="55" spans="1:14" x14ac:dyDescent="0.2">
      <c r="A55" s="2"/>
      <c r="B55" s="2" t="s">
        <v>27</v>
      </c>
      <c r="C55" s="14">
        <f>C52*$D$12</f>
        <v>3028.0937386374003</v>
      </c>
      <c r="D55" s="14">
        <f>D52*$D$12</f>
        <v>3060.2310666938092</v>
      </c>
      <c r="E55" s="14">
        <f>E52*$D$12</f>
        <v>3082.4915578992081</v>
      </c>
      <c r="F55" s="14">
        <f>F52*$D$12</f>
        <v>3114.6283469702571</v>
      </c>
      <c r="G55" s="14">
        <f>G52*$D$12</f>
        <v>3136.8794977828288</v>
      </c>
      <c r="N55" s="17"/>
    </row>
    <row r="56" spans="1:14" x14ac:dyDescent="0.2">
      <c r="A56" s="2" t="s">
        <v>28</v>
      </c>
      <c r="B56" s="2"/>
      <c r="C56" s="10"/>
      <c r="D56" s="14"/>
      <c r="E56" s="14"/>
      <c r="F56" s="14"/>
      <c r="G56" s="14"/>
      <c r="N56" s="17"/>
    </row>
    <row r="57" spans="1:14" x14ac:dyDescent="0.2">
      <c r="A57" s="4">
        <v>31</v>
      </c>
      <c r="B57" s="5" t="s">
        <v>10</v>
      </c>
      <c r="C57" s="6">
        <f>(('Løntabel juni 2022'!C55/37*$D$9))+($B$110*((37-$D$9)/37))</f>
        <v>27987.422385682072</v>
      </c>
      <c r="D57" s="6">
        <f>(('Løntabel juni 2022'!D55/37*$D$9))+($B$110*((37-$D$9)/37))</f>
        <v>28262.295286870409</v>
      </c>
      <c r="E57" s="6">
        <f>(('Løntabel juni 2022'!E55/37*$D$9))+($B$110*((37-$D$9)/37))</f>
        <v>28452.520878062322</v>
      </c>
      <c r="F57" s="6">
        <f>(('Løntabel juni 2022'!F55/37*$D$9))+($B$110*((37-$D$9)/37))</f>
        <v>28727.393779250651</v>
      </c>
      <c r="G57" s="6">
        <f>(('Løntabel juni 2022'!G55/37*$D$9))+($B$110*((37-$D$9)/37))</f>
        <v>28917.619370442564</v>
      </c>
      <c r="N57" s="17"/>
    </row>
    <row r="58" spans="1:14" x14ac:dyDescent="0.2">
      <c r="A58" s="2"/>
      <c r="B58" s="2" t="s">
        <v>16</v>
      </c>
      <c r="C58" s="14">
        <f>C57*$D$11</f>
        <v>1539.3082312125139</v>
      </c>
      <c r="D58" s="14">
        <f>D57*$D$11</f>
        <v>1554.4262407778724</v>
      </c>
      <c r="E58" s="14">
        <f>E57*$D$11</f>
        <v>1564.8886482934277</v>
      </c>
      <c r="F58" s="14">
        <f>F57*$D$11</f>
        <v>1580.0066578587857</v>
      </c>
      <c r="G58" s="14">
        <f>G57*$D$11</f>
        <v>1590.469065374341</v>
      </c>
      <c r="N58" s="17"/>
    </row>
    <row r="59" spans="1:14" x14ac:dyDescent="0.2">
      <c r="A59" s="2"/>
      <c r="B59" s="2" t="s">
        <v>22</v>
      </c>
      <c r="C59" s="14">
        <f>C57-C58</f>
        <v>26448.114154469557</v>
      </c>
      <c r="D59" s="14">
        <f>D57-D58</f>
        <v>26707.869046092535</v>
      </c>
      <c r="E59" s="14">
        <f>E57-E58</f>
        <v>26887.632229768893</v>
      </c>
      <c r="F59" s="14">
        <f>F57-F58</f>
        <v>27147.387121391865</v>
      </c>
      <c r="G59" s="14">
        <f>G57-G58</f>
        <v>27327.150305068222</v>
      </c>
      <c r="N59" s="17"/>
    </row>
    <row r="60" spans="1:14" x14ac:dyDescent="0.2">
      <c r="A60" s="2"/>
      <c r="B60" s="2" t="s">
        <v>27</v>
      </c>
      <c r="C60" s="14">
        <f>C57*$D$12</f>
        <v>3078.6164624250277</v>
      </c>
      <c r="D60" s="14">
        <f>D57*$D$12</f>
        <v>3108.8524815557448</v>
      </c>
      <c r="E60" s="14">
        <f>E57*$D$12</f>
        <v>3129.7772965868553</v>
      </c>
      <c r="F60" s="14">
        <f>F57*$D$12</f>
        <v>3160.0133157175715</v>
      </c>
      <c r="G60" s="14">
        <f>G57*$D$12</f>
        <v>3180.9381307486819</v>
      </c>
      <c r="N60" s="17"/>
    </row>
    <row r="61" spans="1:14" x14ac:dyDescent="0.2">
      <c r="A61" s="2"/>
      <c r="B61" s="1"/>
      <c r="C61" s="2"/>
      <c r="D61" s="2"/>
      <c r="E61" s="2"/>
      <c r="F61" s="2"/>
      <c r="G61" s="2"/>
      <c r="N61" s="17"/>
    </row>
    <row r="62" spans="1:14" x14ac:dyDescent="0.2">
      <c r="A62" s="2"/>
      <c r="B62" s="1" t="s">
        <v>67</v>
      </c>
      <c r="C62" s="2"/>
      <c r="D62" s="2"/>
      <c r="E62" s="2"/>
      <c r="F62" s="2"/>
      <c r="G62" s="2"/>
      <c r="N62" s="17"/>
    </row>
    <row r="63" spans="1:14" x14ac:dyDescent="0.2">
      <c r="A63" s="4">
        <v>39</v>
      </c>
      <c r="B63" s="5" t="s">
        <v>10</v>
      </c>
      <c r="C63" s="6">
        <f>(('Løntabel juni 2022'!C61/37*$D$9))+($B$110*((37-$D$9)/37))</f>
        <v>32079.214973453138</v>
      </c>
      <c r="D63" s="6">
        <f>(('Løntabel juni 2022'!D61/37*$D$9))+($B$110*((37-$D$9)/37))</f>
        <v>32173.202676276735</v>
      </c>
      <c r="E63" s="6">
        <f>(('Løntabel juni 2022'!E61/37*$D$9))+($B$110*((37-$D$9)/37))</f>
        <v>32238.22790184529</v>
      </c>
      <c r="F63" s="6">
        <f>(('Løntabel juni 2022'!F61/37*$D$9))+($B$110*((37-$D$9)/37))</f>
        <v>32332.22286415963</v>
      </c>
      <c r="G63" s="6">
        <f>(('Løntabel juni 2022'!G61/37*$D$9))+($B$110*((37-$D$9)/37))</f>
        <v>32397.350875963759</v>
      </c>
      <c r="N63" s="17"/>
    </row>
    <row r="64" spans="1:14" x14ac:dyDescent="0.2">
      <c r="A64" s="2"/>
      <c r="B64" s="2" t="s">
        <v>16</v>
      </c>
      <c r="C64" s="14">
        <f>C63*$D$11</f>
        <v>1764.3568235399225</v>
      </c>
      <c r="D64" s="14">
        <f>D63*$D$11</f>
        <v>1769.5261471952203</v>
      </c>
      <c r="E64" s="14">
        <f>E63*$D$11</f>
        <v>1773.102534601491</v>
      </c>
      <c r="F64" s="14">
        <f>F63*$D$11</f>
        <v>1778.2722575287796</v>
      </c>
      <c r="G64" s="14">
        <f>G63*$D$11</f>
        <v>1781.8542981780067</v>
      </c>
      <c r="N64" s="17"/>
    </row>
    <row r="65" spans="1:14" x14ac:dyDescent="0.2">
      <c r="A65" s="2"/>
      <c r="B65" s="2" t="s">
        <v>22</v>
      </c>
      <c r="C65" s="14">
        <f>C63-C64</f>
        <v>30314.858149913216</v>
      </c>
      <c r="D65" s="14">
        <f>D63-D64</f>
        <v>30403.676529081513</v>
      </c>
      <c r="E65" s="14">
        <f>E63-E64</f>
        <v>30465.1253672438</v>
      </c>
      <c r="F65" s="14">
        <f>F63-F64</f>
        <v>30553.95060663085</v>
      </c>
      <c r="G65" s="14">
        <f>G63-G64</f>
        <v>30615.496577785751</v>
      </c>
      <c r="N65" s="17"/>
    </row>
    <row r="66" spans="1:14" x14ac:dyDescent="0.2">
      <c r="A66" s="2"/>
      <c r="B66" s="2" t="s">
        <v>27</v>
      </c>
      <c r="C66" s="14">
        <f>C63*$D$12</f>
        <v>3528.713647079845</v>
      </c>
      <c r="D66" s="14">
        <f>D63*$D$12</f>
        <v>3539.0522943904407</v>
      </c>
      <c r="E66" s="14">
        <f>E63*$D$12</f>
        <v>3546.205069202982</v>
      </c>
      <c r="F66" s="14">
        <f>F63*$D$12</f>
        <v>3556.5445150575592</v>
      </c>
      <c r="G66" s="14">
        <f>G63*$D$12</f>
        <v>3563.7085963560135</v>
      </c>
      <c r="N66" s="17"/>
    </row>
    <row r="67" spans="1:14" x14ac:dyDescent="0.2">
      <c r="A67" s="2"/>
      <c r="E67" s="9"/>
    </row>
    <row r="70" spans="1:14" x14ac:dyDescent="0.2">
      <c r="A70" s="22" t="s">
        <v>100</v>
      </c>
    </row>
    <row r="71" spans="1:14" x14ac:dyDescent="0.2">
      <c r="A71" s="12" t="s">
        <v>95</v>
      </c>
    </row>
    <row r="72" spans="1:14" x14ac:dyDescent="0.2">
      <c r="A72" s="12" t="s">
        <v>69</v>
      </c>
      <c r="B72" s="32">
        <v>2.5000000000000001E-2</v>
      </c>
    </row>
    <row r="74" spans="1:14" x14ac:dyDescent="0.2">
      <c r="A74" s="28" t="s">
        <v>87</v>
      </c>
      <c r="B74" s="28"/>
      <c r="C74" s="28"/>
    </row>
    <row r="105" spans="1:3" ht="11.1" customHeight="1" x14ac:dyDescent="0.2"/>
    <row r="106" spans="1:3" ht="14.1" customHeight="1" x14ac:dyDescent="0.2"/>
    <row r="107" spans="1:3" ht="18.75" customHeight="1" x14ac:dyDescent="0.2"/>
    <row r="108" spans="1:3" ht="18.75" customHeight="1" x14ac:dyDescent="0.2"/>
    <row r="109" spans="1:3" ht="18.75" customHeight="1" x14ac:dyDescent="0.2">
      <c r="B109" s="12" t="s">
        <v>92</v>
      </c>
      <c r="C109" s="12" t="s">
        <v>96</v>
      </c>
    </row>
    <row r="110" spans="1:3" ht="18.75" customHeight="1" x14ac:dyDescent="0.2">
      <c r="A110" s="12" t="s">
        <v>91</v>
      </c>
      <c r="B110" s="25">
        <f>C110*(1+B72)</f>
        <v>277.23655571362065</v>
      </c>
      <c r="C110" s="30">
        <f>'Deltid oktober 2021'!B110</f>
        <v>270.47468850109334</v>
      </c>
    </row>
    <row r="111" spans="1:3" ht="18.75" customHeight="1" x14ac:dyDescent="0.2"/>
    <row r="112" spans="1:3" ht="18.75" customHeight="1" x14ac:dyDescent="0.2"/>
    <row r="113" ht="18.75" customHeight="1" x14ac:dyDescent="0.2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R105"/>
  <sheetViews>
    <sheetView topLeftCell="A13" workbookViewId="0">
      <selection activeCell="C39" sqref="C39"/>
    </sheetView>
  </sheetViews>
  <sheetFormatPr defaultColWidth="8.7109375" defaultRowHeight="12.75" x14ac:dyDescent="0.2"/>
  <cols>
    <col min="1" max="1" width="9.42578125" style="12" customWidth="1"/>
    <col min="2" max="2" width="16.140625" style="12" customWidth="1"/>
    <col min="3" max="3" width="11.28515625" style="12" customWidth="1"/>
    <col min="4" max="7" width="10.85546875" style="12" customWidth="1"/>
    <col min="8" max="8" width="8.7109375" style="12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74</v>
      </c>
    </row>
    <row r="4" spans="1:18" ht="13.5" thickBot="1" x14ac:dyDescent="0.25">
      <c r="A4" s="12" t="s">
        <v>88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19">
        <f>+'Løntabel oktober 2020'!D7</f>
        <v>6.7407196430266936E-3</v>
      </c>
    </row>
    <row r="8" spans="1:18" ht="13.5" thickBot="1" x14ac:dyDescent="0.25"/>
    <row r="9" spans="1:18" ht="13.5" thickBot="1" x14ac:dyDescent="0.25">
      <c r="A9" s="12" t="s">
        <v>83</v>
      </c>
      <c r="D9" s="27">
        <v>32</v>
      </c>
      <c r="F9" s="48" t="s">
        <v>89</v>
      </c>
      <c r="G9" s="48"/>
      <c r="I9" s="49" t="s">
        <v>90</v>
      </c>
      <c r="J9" s="49"/>
      <c r="N9" s="2"/>
      <c r="Q9" s="25"/>
    </row>
    <row r="10" spans="1:18" x14ac:dyDescent="0.2">
      <c r="D10" s="26"/>
      <c r="F10" s="48"/>
      <c r="G10" s="48"/>
      <c r="I10" s="49"/>
      <c r="J10" s="49"/>
      <c r="N10" s="2"/>
      <c r="Q10" s="25"/>
    </row>
    <row r="11" spans="1:18" x14ac:dyDescent="0.2">
      <c r="A11" s="12" t="s">
        <v>1</v>
      </c>
      <c r="D11" s="13">
        <v>5.5E-2</v>
      </c>
      <c r="F11" s="48"/>
      <c r="G11" s="48"/>
      <c r="I11" s="49"/>
      <c r="J11" s="49"/>
      <c r="N11" s="2"/>
      <c r="Q11" s="25"/>
    </row>
    <row r="12" spans="1:18" ht="13.15" customHeight="1" x14ac:dyDescent="0.2">
      <c r="A12" s="12" t="s">
        <v>2</v>
      </c>
      <c r="D12" s="13">
        <v>0.11</v>
      </c>
      <c r="F12" s="48"/>
      <c r="G12" s="48"/>
      <c r="I12" s="49"/>
      <c r="J12" s="49"/>
    </row>
    <row r="13" spans="1:18" ht="13.15" customHeight="1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30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2020'!C15/37*$D$9))+($B$105*((37-$D$9)/37))</f>
        <v>22136.141037073372</v>
      </c>
      <c r="D18" s="6">
        <f>(('Løntabel oktober 2020'!D15/37*$D$9))+($B$105*((37-$D$9)/37))</f>
        <v>22498.060548664816</v>
      </c>
      <c r="E18" s="6">
        <f>(('Løntabel oktober 2020'!E15/37*$D$9))+($B$105*((37-$D$9)/37))</f>
        <v>22748.635767607884</v>
      </c>
      <c r="F18" s="6">
        <f>(('Løntabel oktober 2020'!F15/37*$D$9))+($B$105*((37-$D$9)/37))</f>
        <v>23110.565610286827</v>
      </c>
      <c r="G18" s="6">
        <f>(('Løntabel oktober 2020'!G15/37*$D$9))+($B$105*((37-$D$9)/37))</f>
        <v>23361.151363247038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2" t="s">
        <v>16</v>
      </c>
      <c r="C19" s="14">
        <f>C18*$D$11</f>
        <v>1217.4877570390354</v>
      </c>
      <c r="D19" s="14">
        <f>D18*$D$11</f>
        <v>1237.3933301765649</v>
      </c>
      <c r="E19" s="14">
        <f>E18*$D$11</f>
        <v>1251.1749672184337</v>
      </c>
      <c r="F19" s="14">
        <f>F18*$D$11</f>
        <v>1271.0811085657756</v>
      </c>
      <c r="G19" s="14">
        <f>G18*$D$11</f>
        <v>1284.8633249785871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">
      <c r="A20" s="2"/>
      <c r="B20" s="12" t="s">
        <v>22</v>
      </c>
      <c r="C20" s="14">
        <f>C18-C19</f>
        <v>20918.653280034338</v>
      </c>
      <c r="D20" s="14">
        <f>D18-D19</f>
        <v>21260.667218488252</v>
      </c>
      <c r="E20" s="14">
        <f>E18-E19</f>
        <v>21497.46080038945</v>
      </c>
      <c r="F20" s="14">
        <f>F18-F19</f>
        <v>21839.48450172105</v>
      </c>
      <c r="G20" s="14">
        <f>G18-G19</f>
        <v>22076.288038268453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">
      <c r="A21" s="2"/>
      <c r="B21" s="12" t="s">
        <v>27</v>
      </c>
      <c r="C21" s="14">
        <f>C18*$D$12</f>
        <v>2434.9755140780708</v>
      </c>
      <c r="D21" s="14">
        <f>D18*$D$12</f>
        <v>2474.7866603531297</v>
      </c>
      <c r="E21" s="14">
        <f>E18*$D$12</f>
        <v>2502.3499344368674</v>
      </c>
      <c r="F21" s="14">
        <f>F18*$D$12</f>
        <v>2542.1622171315512</v>
      </c>
      <c r="G21" s="14">
        <f>G18*$D$12</f>
        <v>2569.7266499571742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">
      <c r="A24" s="4">
        <v>24</v>
      </c>
      <c r="B24" s="5" t="s">
        <v>10</v>
      </c>
      <c r="C24" s="6">
        <f>(('Løntabel oktober 2020'!C21/37*$D$9))+($B$105*((37-$D$9)/37))</f>
        <v>23888.840309783776</v>
      </c>
      <c r="D24" s="6">
        <f>(('Løntabel oktober 2020'!D21/37*$D$9))+($B$105*((37-$D$9)/37))</f>
        <v>24248.531320899951</v>
      </c>
      <c r="E24" s="6">
        <f>(('Løntabel oktober 2020'!E21/37*$D$9))+($B$105*((37-$D$9)/37))</f>
        <v>24497.594249935039</v>
      </c>
      <c r="F24" s="6">
        <f>(('Løntabel oktober 2020'!F21/37*$D$9))+($B$105*((37-$D$9)/37))</f>
        <v>24857.285261051213</v>
      </c>
      <c r="G24" s="6">
        <f>(('Løntabel oktober 2020'!G21/37*$D$9))+($B$105*((37-$D$9)/37))</f>
        <v>25106.251643912972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">
      <c r="A25" s="2"/>
      <c r="B25" s="2" t="s">
        <v>16</v>
      </c>
      <c r="C25" s="14">
        <f>C24*$D$11</f>
        <v>1313.8862170381078</v>
      </c>
      <c r="D25" s="14">
        <f>D24*$D$11</f>
        <v>1333.6692226494972</v>
      </c>
      <c r="E25" s="14">
        <f>E24*$D$11</f>
        <v>1347.367683746427</v>
      </c>
      <c r="F25" s="14">
        <f>F24*$D$11</f>
        <v>1367.1506893578166</v>
      </c>
      <c r="G25" s="14">
        <f>G24*$D$11</f>
        <v>1380.8438404152134</v>
      </c>
      <c r="I25" s="2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4">
        <f>C24-C25</f>
        <v>22574.954092745669</v>
      </c>
      <c r="D26" s="14">
        <f>D24-D25</f>
        <v>22914.862098250454</v>
      </c>
      <c r="E26" s="14">
        <f>E24-E25</f>
        <v>23150.226566188612</v>
      </c>
      <c r="F26" s="14">
        <f>F24-F25</f>
        <v>23490.134571693397</v>
      </c>
      <c r="G26" s="14">
        <f>G24-G25</f>
        <v>23725.407803497757</v>
      </c>
      <c r="I26" s="2"/>
      <c r="K26" s="2"/>
      <c r="L26" s="2"/>
    </row>
    <row r="27" spans="1:13" x14ac:dyDescent="0.2">
      <c r="A27" s="2"/>
      <c r="B27" s="2" t="s">
        <v>27</v>
      </c>
      <c r="C27" s="14">
        <f>C24*$D$12</f>
        <v>2627.7724340762156</v>
      </c>
      <c r="D27" s="14">
        <f>D24*$D$12</f>
        <v>2667.3384452989944</v>
      </c>
      <c r="E27" s="14">
        <f>E24*$D$12</f>
        <v>2694.735367492854</v>
      </c>
      <c r="F27" s="14">
        <f>F24*$D$12</f>
        <v>2734.3013787156333</v>
      </c>
      <c r="G27" s="14">
        <f>G24*$D$12</f>
        <v>2761.6876808304269</v>
      </c>
      <c r="I27" s="2" t="s">
        <v>45</v>
      </c>
      <c r="K27" s="12" t="s">
        <v>46</v>
      </c>
      <c r="L27" s="12" t="s">
        <v>47</v>
      </c>
    </row>
    <row r="28" spans="1:13" x14ac:dyDescent="0.2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">
      <c r="A29" s="4">
        <v>25</v>
      </c>
      <c r="B29" s="5" t="s">
        <v>10</v>
      </c>
      <c r="C29" s="6">
        <f>(('Løntabel oktober 2020'!C26/37*$D$9))+($B$105*((37-$D$9)/37))</f>
        <v>24273.292437922599</v>
      </c>
      <c r="D29" s="6">
        <f>(('Løntabel oktober 2020'!D26/37*$D$9))+($B$105*((37-$D$9)/37))</f>
        <v>24621.724704152301</v>
      </c>
      <c r="E29" s="6">
        <f>(('Løntabel oktober 2020'!E26/37*$D$9))+($B$105*((37-$D$9)/37))</f>
        <v>24862.919709574209</v>
      </c>
      <c r="F29" s="6">
        <f>(('Løntabel oktober 2020'!F26/37*$D$9))+($B$105*((37-$D$9)/37))</f>
        <v>25211.534237884291</v>
      </c>
      <c r="G29" s="6">
        <f>(('Løntabel oktober 2020'!G26/37*$D$9))+($B$105*((37-$D$9)/37))</f>
        <v>25452.719567937325</v>
      </c>
      <c r="I29" s="2" t="s">
        <v>51</v>
      </c>
      <c r="L29" s="12" t="s">
        <v>52</v>
      </c>
    </row>
    <row r="30" spans="1:13" x14ac:dyDescent="0.2">
      <c r="A30" s="2"/>
      <c r="B30" s="2" t="s">
        <v>16</v>
      </c>
      <c r="C30" s="14">
        <f>C29*$D$11</f>
        <v>1335.031084085743</v>
      </c>
      <c r="D30" s="14">
        <f>D29*$D$11</f>
        <v>1354.1948587283766</v>
      </c>
      <c r="E30" s="14">
        <f>E29*$D$11</f>
        <v>1367.4605840265815</v>
      </c>
      <c r="F30" s="14">
        <f>F29*$D$11</f>
        <v>1386.6343830836361</v>
      </c>
      <c r="G30" s="14">
        <f>G29*$D$11</f>
        <v>1399.899576236553</v>
      </c>
      <c r="I30" s="11" t="s">
        <v>53</v>
      </c>
      <c r="L30" s="12" t="s">
        <v>54</v>
      </c>
    </row>
    <row r="31" spans="1:13" x14ac:dyDescent="0.2">
      <c r="A31" s="2"/>
      <c r="B31" s="2" t="s">
        <v>22</v>
      </c>
      <c r="C31" s="14">
        <f>C29-C30</f>
        <v>22938.261353836857</v>
      </c>
      <c r="D31" s="14">
        <f>D29-D30</f>
        <v>23267.529845423924</v>
      </c>
      <c r="E31" s="14">
        <f>E29-E30</f>
        <v>23495.459125547626</v>
      </c>
      <c r="F31" s="14">
        <f>F29-F30</f>
        <v>23824.899854800653</v>
      </c>
      <c r="G31" s="14">
        <f>G29-G30</f>
        <v>24052.819991700773</v>
      </c>
      <c r="I31" s="11"/>
    </row>
    <row r="32" spans="1:13" x14ac:dyDescent="0.2">
      <c r="A32" s="2"/>
      <c r="B32" s="2" t="s">
        <v>27</v>
      </c>
      <c r="C32" s="14">
        <f>C29*$D$12</f>
        <v>2670.0621681714861</v>
      </c>
      <c r="D32" s="14">
        <f>D29*$D$12</f>
        <v>2708.3897174567533</v>
      </c>
      <c r="E32" s="14">
        <f>E29*$D$12</f>
        <v>2734.921168053163</v>
      </c>
      <c r="F32" s="14">
        <f>F29*$D$12</f>
        <v>2773.2687661672721</v>
      </c>
      <c r="G32" s="14">
        <f>G29*$D$12</f>
        <v>2799.799152473106</v>
      </c>
      <c r="I32" s="11" t="s">
        <v>55</v>
      </c>
      <c r="L32" s="2" t="s">
        <v>56</v>
      </c>
    </row>
    <row r="33" spans="1:12" x14ac:dyDescent="0.2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">
      <c r="A34" s="4">
        <v>26</v>
      </c>
      <c r="B34" s="5" t="s">
        <v>10</v>
      </c>
      <c r="C34" s="6">
        <f>(('Løntabel oktober 2020'!C31/37*$D$9))+($B$105*((37-$D$9)/37))</f>
        <v>24666.587096986681</v>
      </c>
      <c r="D34" s="6">
        <f>(('Løntabel oktober 2020'!D31/37*$D$9))+($B$105*((37-$D$9)/37))</f>
        <v>25003.131184440845</v>
      </c>
      <c r="E34" s="6">
        <f>(('Løntabel oktober 2020'!E31/37*$D$9))+($B$105*((37-$D$9)/37))</f>
        <v>25236.003182463057</v>
      </c>
      <c r="F34" s="6">
        <f>(('Løntabel oktober 2020'!F31/37*$D$9))+($B$105*((37-$D$9)/37))</f>
        <v>25572.474441409708</v>
      </c>
      <c r="G34" s="6">
        <f>(('Løntabel oktober 2020'!G31/37*$D$9))+($B$105*((37-$D$9)/37))</f>
        <v>25805.354828200379</v>
      </c>
      <c r="L34" s="12" t="s">
        <v>59</v>
      </c>
    </row>
    <row r="35" spans="1:12" x14ac:dyDescent="0.2">
      <c r="A35" s="2"/>
      <c r="B35" s="2" t="s">
        <v>16</v>
      </c>
      <c r="C35" s="14">
        <f>C34*$D$11</f>
        <v>1356.6622903342675</v>
      </c>
      <c r="D35" s="14">
        <f>D34*$D$11</f>
        <v>1375.1722151442464</v>
      </c>
      <c r="E35" s="14">
        <f>E34*$D$11</f>
        <v>1387.9801750354682</v>
      </c>
      <c r="F35" s="14">
        <f>F34*$D$11</f>
        <v>1406.486094277534</v>
      </c>
      <c r="G35" s="14">
        <f>G34*$D$11</f>
        <v>1419.2945155510208</v>
      </c>
      <c r="L35" s="12" t="s">
        <v>60</v>
      </c>
    </row>
    <row r="36" spans="1:12" x14ac:dyDescent="0.2">
      <c r="A36" s="2"/>
      <c r="B36" s="2" t="s">
        <v>22</v>
      </c>
      <c r="C36" s="14">
        <f>C34-C35</f>
        <v>23309.924806652412</v>
      </c>
      <c r="D36" s="14">
        <f>D34-D35</f>
        <v>23627.958969296596</v>
      </c>
      <c r="E36" s="14">
        <f>E34-E35</f>
        <v>23848.02300742759</v>
      </c>
      <c r="F36" s="14">
        <f>F34-F35</f>
        <v>24165.988347132174</v>
      </c>
      <c r="G36" s="14">
        <f>G34-G35</f>
        <v>24386.060312649359</v>
      </c>
      <c r="L36" s="12" t="s">
        <v>61</v>
      </c>
    </row>
    <row r="37" spans="1:12" x14ac:dyDescent="0.2">
      <c r="A37" s="2"/>
      <c r="B37" s="2" t="s">
        <v>27</v>
      </c>
      <c r="C37" s="14">
        <f>C34*$D$12</f>
        <v>2713.324580668535</v>
      </c>
      <c r="D37" s="14">
        <f>D34*$D$12</f>
        <v>2750.3444302884927</v>
      </c>
      <c r="E37" s="14">
        <f>E34*$D$12</f>
        <v>2775.9603500709363</v>
      </c>
      <c r="F37" s="14">
        <f>F34*$D$12</f>
        <v>2812.972188555068</v>
      </c>
      <c r="G37" s="14">
        <f>G34*$D$12</f>
        <v>2838.5890311020416</v>
      </c>
      <c r="L37" s="12" t="s">
        <v>62</v>
      </c>
    </row>
    <row r="38" spans="1:12" x14ac:dyDescent="0.2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">
      <c r="A39" s="4">
        <v>28</v>
      </c>
      <c r="B39" s="5" t="s">
        <v>10</v>
      </c>
      <c r="C39" s="6">
        <f>(('Løntabel oktober 2020'!C36/37*$D$9))+($B$105*((37-$D$9)/37))</f>
        <v>25480.069485632688</v>
      </c>
      <c r="D39" s="6">
        <f>(('Løntabel oktober 2020'!D36/37*$D$9))+($B$105*((37-$D$9)/37))</f>
        <v>25789.893089280544</v>
      </c>
      <c r="E39" s="6">
        <f>(('Løntabel oktober 2020'!E36/37*$D$9))+($B$105*((37-$D$9)/37))</f>
        <v>26004.367610896134</v>
      </c>
      <c r="F39" s="6">
        <f>(('Løntabel oktober 2020'!F36/37*$D$9))+($B$105*((37-$D$9)/37))</f>
        <v>26314.191214543986</v>
      </c>
      <c r="G39" s="6">
        <f>(('Løntabel oktober 2020'!G36/37*$D$9))+($B$105*((37-$D$9)/37))</f>
        <v>26528.584518883563</v>
      </c>
      <c r="L39" s="12" t="s">
        <v>64</v>
      </c>
    </row>
    <row r="40" spans="1:12" x14ac:dyDescent="0.2">
      <c r="A40" s="2"/>
      <c r="B40" s="2" t="s">
        <v>16</v>
      </c>
      <c r="C40" s="14">
        <f>C39*$D$11</f>
        <v>1401.403821709798</v>
      </c>
      <c r="D40" s="14">
        <f>D39*$D$11</f>
        <v>1418.4441199104299</v>
      </c>
      <c r="E40" s="14">
        <f>E39*$D$11</f>
        <v>1430.2402185992873</v>
      </c>
      <c r="F40" s="14">
        <f>F39*$D$11</f>
        <v>1447.2805167999193</v>
      </c>
      <c r="G40" s="14">
        <f>G39*$D$11</f>
        <v>1459.0721485385959</v>
      </c>
      <c r="L40" s="2" t="s">
        <v>65</v>
      </c>
    </row>
    <row r="41" spans="1:12" x14ac:dyDescent="0.2">
      <c r="A41" s="2"/>
      <c r="B41" s="2" t="s">
        <v>22</v>
      </c>
      <c r="C41" s="14">
        <f>C39-C40</f>
        <v>24078.66566392289</v>
      </c>
      <c r="D41" s="14">
        <f>D39-D40</f>
        <v>24371.448969370114</v>
      </c>
      <c r="E41" s="14">
        <f>E39-E40</f>
        <v>24574.127392296847</v>
      </c>
      <c r="F41" s="14">
        <f>F39-F40</f>
        <v>24866.910697744068</v>
      </c>
      <c r="G41" s="14">
        <f>G39-G40</f>
        <v>25069.512370344968</v>
      </c>
      <c r="L41" s="12" t="s">
        <v>66</v>
      </c>
    </row>
    <row r="42" spans="1:12" x14ac:dyDescent="0.2">
      <c r="A42" s="2"/>
      <c r="B42" s="2" t="s">
        <v>27</v>
      </c>
      <c r="C42" s="14">
        <f>C39*$D$12</f>
        <v>2802.8076434195959</v>
      </c>
      <c r="D42" s="14">
        <f>D39*$D$12</f>
        <v>2836.8882398208598</v>
      </c>
      <c r="E42" s="14">
        <f>E39*$D$12</f>
        <v>2860.4804371985747</v>
      </c>
      <c r="F42" s="14">
        <f>F39*$D$12</f>
        <v>2894.5610335998385</v>
      </c>
      <c r="G42" s="14">
        <f>G39*$D$12</f>
        <v>2918.1442970771918</v>
      </c>
    </row>
    <row r="43" spans="1:12" x14ac:dyDescent="0.2">
      <c r="A43" s="4">
        <v>29</v>
      </c>
      <c r="B43" s="5" t="s">
        <v>10</v>
      </c>
      <c r="C43" s="6">
        <f>(('Løntabel oktober 2020'!C40/37*$D$9))+($B$105*((37-$D$9)/37))</f>
        <v>25900.531323521132</v>
      </c>
      <c r="D43" s="6">
        <f>(('Løntabel oktober 2020'!D40/37*$D$9))+($B$105*((37-$D$9)/37))</f>
        <v>26195.695208849713</v>
      </c>
      <c r="E43" s="6">
        <f>(('Løntabel oktober 2020'!E40/37*$D$9))+($B$105*((37-$D$9)/37))</f>
        <v>26399.987114485913</v>
      </c>
      <c r="F43" s="6">
        <f>(('Løntabel oktober 2020'!F40/37*$D$9))+($B$105*((37-$D$9)/37))</f>
        <v>26695.069782538496</v>
      </c>
      <c r="G43" s="6">
        <f>(('Løntabel oktober 2020'!G40/37*$D$9))+($B$105*((37-$D$9)/37))</f>
        <v>26899.442905450713</v>
      </c>
    </row>
    <row r="44" spans="1:12" x14ac:dyDescent="0.2">
      <c r="A44" s="2"/>
      <c r="B44" s="2" t="s">
        <v>16</v>
      </c>
      <c r="C44" s="14">
        <f>C43*$D$11</f>
        <v>1424.5292227936623</v>
      </c>
      <c r="D44" s="14">
        <f>D43*$D$11</f>
        <v>1440.7632364867343</v>
      </c>
      <c r="E44" s="14">
        <f>E43*$D$11</f>
        <v>1451.9992912967252</v>
      </c>
      <c r="F44" s="14">
        <f>F43*$D$11</f>
        <v>1468.2288380396174</v>
      </c>
      <c r="G44" s="14">
        <f>G43*$D$11</f>
        <v>1479.4693597997891</v>
      </c>
    </row>
    <row r="45" spans="1:12" x14ac:dyDescent="0.2">
      <c r="A45" s="2"/>
      <c r="B45" s="2" t="s">
        <v>22</v>
      </c>
      <c r="C45" s="14">
        <f>C43-C44</f>
        <v>24476.00210072747</v>
      </c>
      <c r="D45" s="14">
        <f>D43-D44</f>
        <v>24754.931972362978</v>
      </c>
      <c r="E45" s="14">
        <f>E43-E44</f>
        <v>24947.987823189189</v>
      </c>
      <c r="F45" s="14">
        <f>F43-F44</f>
        <v>25226.840944498879</v>
      </c>
      <c r="G45" s="14">
        <f>G43-G44</f>
        <v>25419.973545650922</v>
      </c>
    </row>
    <row r="46" spans="1:12" x14ac:dyDescent="0.2">
      <c r="A46" s="2"/>
      <c r="B46" s="2" t="s">
        <v>27</v>
      </c>
      <c r="C46" s="14">
        <f>C43*$D$12</f>
        <v>2849.0584455873245</v>
      </c>
      <c r="D46" s="14">
        <f>D43*$D$12</f>
        <v>2881.5264729734686</v>
      </c>
      <c r="E46" s="14">
        <f>E43*$D$12</f>
        <v>2903.9985825934505</v>
      </c>
      <c r="F46" s="14">
        <f>F43*$D$12</f>
        <v>2936.4576760792347</v>
      </c>
      <c r="G46" s="14">
        <f>G43*$D$12</f>
        <v>2958.9387195995782</v>
      </c>
    </row>
    <row r="47" spans="1:12" x14ac:dyDescent="0.2">
      <c r="A47" s="4">
        <v>30</v>
      </c>
      <c r="B47" s="5" t="s">
        <v>10</v>
      </c>
      <c r="C47" s="6">
        <f>(('Løntabel oktober 2020'!C44/37*$D$9))+($B$105*((37-$D$9)/37))</f>
        <v>26330.105114015922</v>
      </c>
      <c r="D47" s="6">
        <f>(('Løntabel oktober 2020'!D44/37*$D$9))+($B$105*((37-$D$9)/37))</f>
        <v>26609.547990903087</v>
      </c>
      <c r="E47" s="6">
        <f>(('Løntabel oktober 2020'!E44/37*$D$9))+($B$105*((37-$D$9)/37))</f>
        <v>26803.109063946864</v>
      </c>
      <c r="F47" s="6">
        <f>(('Løntabel oktober 2020'!F44/37*$D$9))+($B$105*((37-$D$9)/37))</f>
        <v>27082.547254208581</v>
      </c>
      <c r="G47" s="6">
        <f>(('Løntabel oktober 2020'!G44/37*$D$9))+($B$105*((37-$D$9)/37))</f>
        <v>27276.027109976345</v>
      </c>
    </row>
    <row r="48" spans="1:12" x14ac:dyDescent="0.2">
      <c r="A48" s="2"/>
      <c r="B48" s="2" t="s">
        <v>16</v>
      </c>
      <c r="C48" s="14">
        <f>C47*$D$11</f>
        <v>1448.1557812708757</v>
      </c>
      <c r="D48" s="14">
        <f>D47*$D$11</f>
        <v>1463.5251394996699</v>
      </c>
      <c r="E48" s="14">
        <f>E47*$D$11</f>
        <v>1474.1709985170776</v>
      </c>
      <c r="F48" s="14">
        <f>F47*$D$11</f>
        <v>1489.5400989814721</v>
      </c>
      <c r="G48" s="14">
        <f>G47*$D$11</f>
        <v>1500.1814910486989</v>
      </c>
    </row>
    <row r="49" spans="1:7" x14ac:dyDescent="0.2">
      <c r="A49" s="2"/>
      <c r="B49" s="2" t="s">
        <v>22</v>
      </c>
      <c r="C49" s="14">
        <f>C47-C48</f>
        <v>24881.949332745047</v>
      </c>
      <c r="D49" s="14">
        <f>D47-D48</f>
        <v>25146.022851403417</v>
      </c>
      <c r="E49" s="14">
        <f>E47-E48</f>
        <v>25328.938065429786</v>
      </c>
      <c r="F49" s="14">
        <f>F47-F48</f>
        <v>25593.007155227107</v>
      </c>
      <c r="G49" s="14">
        <f>G47-G48</f>
        <v>25775.845618927648</v>
      </c>
    </row>
    <row r="50" spans="1:7" x14ac:dyDescent="0.2">
      <c r="A50" s="2"/>
      <c r="B50" s="2" t="s">
        <v>27</v>
      </c>
      <c r="C50" s="14">
        <f>C47*$D$12</f>
        <v>2896.3115625417513</v>
      </c>
      <c r="D50" s="14">
        <f>D47*$D$12</f>
        <v>2927.0502789993398</v>
      </c>
      <c r="E50" s="14">
        <f>E47*$D$12</f>
        <v>2948.3419970341552</v>
      </c>
      <c r="F50" s="14">
        <f>F47*$D$12</f>
        <v>2979.0801979629441</v>
      </c>
      <c r="G50" s="14">
        <f>G47*$D$12</f>
        <v>3000.3629820973979</v>
      </c>
    </row>
    <row r="51" spans="1:7" x14ac:dyDescent="0.2">
      <c r="A51" s="2" t="s">
        <v>28</v>
      </c>
      <c r="B51" s="2"/>
      <c r="C51" s="10"/>
      <c r="D51" s="14"/>
      <c r="E51" s="14"/>
      <c r="F51" s="14"/>
      <c r="G51" s="14"/>
    </row>
    <row r="52" spans="1:7" x14ac:dyDescent="0.2">
      <c r="A52" s="4">
        <v>31</v>
      </c>
      <c r="B52" s="5" t="s">
        <v>10</v>
      </c>
      <c r="C52" s="6">
        <f>(('Løntabel oktober 2020'!C49/37*$D$9))+($B$105*((37-$D$9)/37))</f>
        <v>26769.414046563441</v>
      </c>
      <c r="D52" s="6">
        <f>(('Løntabel oktober 2020'!D49/37*$D$9))+($B$105*((37-$D$9)/37))</f>
        <v>27032.324521157734</v>
      </c>
      <c r="E52" s="6">
        <f>(('Løntabel oktober 2020'!E49/37*$D$9))+($B$105*((37-$D$9)/37))</f>
        <v>27214.271523732499</v>
      </c>
      <c r="F52" s="6">
        <f>(('Løntabel oktober 2020'!F49/37*$D$9))+($B$105*((37-$D$9)/37))</f>
        <v>27477.181998326785</v>
      </c>
      <c r="G52" s="6">
        <f>(('Løntabel oktober 2020'!G49/37*$D$9))+($B$105*((37-$D$9)/37))</f>
        <v>27659.129000901547</v>
      </c>
    </row>
    <row r="53" spans="1:7" x14ac:dyDescent="0.2">
      <c r="A53" s="2"/>
      <c r="B53" s="2" t="s">
        <v>16</v>
      </c>
      <c r="C53" s="14">
        <f>C52*$D$11</f>
        <v>1472.3177725609892</v>
      </c>
      <c r="D53" s="14">
        <f>D52*$D$11</f>
        <v>1486.7778486636753</v>
      </c>
      <c r="E53" s="14">
        <f>E52*$D$11</f>
        <v>1496.7849338052874</v>
      </c>
      <c r="F53" s="14">
        <f>F52*$D$11</f>
        <v>1511.2450099079731</v>
      </c>
      <c r="G53" s="14">
        <f>G52*$D$11</f>
        <v>1521.252095049585</v>
      </c>
    </row>
    <row r="54" spans="1:7" x14ac:dyDescent="0.2">
      <c r="A54" s="2"/>
      <c r="B54" s="2" t="s">
        <v>22</v>
      </c>
      <c r="C54" s="14">
        <f>C52-C53</f>
        <v>25297.096274002452</v>
      </c>
      <c r="D54" s="14">
        <f>D52-D53</f>
        <v>25545.54667249406</v>
      </c>
      <c r="E54" s="14">
        <f>E52-E53</f>
        <v>25717.486589927212</v>
      </c>
      <c r="F54" s="14">
        <f>F52-F53</f>
        <v>25965.936988418813</v>
      </c>
      <c r="G54" s="14">
        <f>G52-G53</f>
        <v>26137.876905851961</v>
      </c>
    </row>
    <row r="55" spans="1:7" x14ac:dyDescent="0.2">
      <c r="A55" s="2"/>
      <c r="B55" s="2" t="s">
        <v>27</v>
      </c>
      <c r="C55" s="14">
        <f>C52*$D$12</f>
        <v>2944.6355451219783</v>
      </c>
      <c r="D55" s="14">
        <f>D52*$D$12</f>
        <v>2973.5556973273506</v>
      </c>
      <c r="E55" s="14">
        <f>E52*$D$12</f>
        <v>2993.5698676105749</v>
      </c>
      <c r="F55" s="14">
        <f>F52*$D$12</f>
        <v>3022.4900198159462</v>
      </c>
      <c r="G55" s="14">
        <f>G52*$D$12</f>
        <v>3042.50419009917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2020'!C55/37*$D$9))+($B$105*((37-$D$9)/37))</f>
        <v>30683.132447109652</v>
      </c>
      <c r="D58" s="6">
        <f>(('Løntabel oktober 2020'!D55/37*$D$9))+($B$105*((37-$D$9)/37))</f>
        <v>30773.029819489948</v>
      </c>
      <c r="E58" s="6">
        <f>(('Løntabel oktober 2020'!E55/37*$D$9))+($B$105*((37-$D$9)/37))</f>
        <v>30835.225157193017</v>
      </c>
      <c r="F58" s="6">
        <f>(('Løntabel oktober 2020'!F55/37*$D$9))+($B$105*((37-$D$9)/37))</f>
        <v>30925.129473132121</v>
      </c>
      <c r="G58" s="6">
        <f>(('Løntabel oktober 2020'!G55/37*$D$9))+($B$105*((37-$D$9)/37))</f>
        <v>30987.423123829522</v>
      </c>
    </row>
    <row r="59" spans="1:7" x14ac:dyDescent="0.2">
      <c r="A59" s="2"/>
      <c r="B59" s="2" t="s">
        <v>16</v>
      </c>
      <c r="C59" s="14">
        <f>C58*$D$11</f>
        <v>1687.5722845910309</v>
      </c>
      <c r="D59" s="14">
        <f>D58*$D$11</f>
        <v>1692.5166400719472</v>
      </c>
      <c r="E59" s="14">
        <f>E58*$D$11</f>
        <v>1695.9373836456159</v>
      </c>
      <c r="F59" s="14">
        <f>F58*$D$11</f>
        <v>1700.8821210222666</v>
      </c>
      <c r="G59" s="14">
        <f>G58*$D$11</f>
        <v>1704.3082718106236</v>
      </c>
    </row>
    <row r="60" spans="1:7" x14ac:dyDescent="0.2">
      <c r="A60" s="2"/>
      <c r="B60" s="2" t="s">
        <v>22</v>
      </c>
      <c r="C60" s="14">
        <f>C58-C59</f>
        <v>28995.560162518621</v>
      </c>
      <c r="D60" s="14">
        <f>D58-D59</f>
        <v>29080.513179418002</v>
      </c>
      <c r="E60" s="14">
        <f>E58-E59</f>
        <v>29139.287773547403</v>
      </c>
      <c r="F60" s="14">
        <f>F58-F59</f>
        <v>29224.247352109855</v>
      </c>
      <c r="G60" s="14">
        <f>G58-G59</f>
        <v>29283.114852018898</v>
      </c>
    </row>
    <row r="61" spans="1:7" x14ac:dyDescent="0.2">
      <c r="A61" s="2"/>
      <c r="B61" s="2" t="s">
        <v>27</v>
      </c>
      <c r="C61" s="14">
        <f>C58*$D$12</f>
        <v>3375.1445691820618</v>
      </c>
      <c r="D61" s="14">
        <f>D58*$D$12</f>
        <v>3385.0332801438944</v>
      </c>
      <c r="E61" s="14">
        <f>E58*$D$12</f>
        <v>3391.8747672912318</v>
      </c>
      <c r="F61" s="14">
        <f>F58*$D$12</f>
        <v>3401.7642420445331</v>
      </c>
      <c r="G61" s="14">
        <f>G58*$D$12</f>
        <v>3408.6165436212473</v>
      </c>
    </row>
    <row r="62" spans="1:7" x14ac:dyDescent="0.2">
      <c r="A62" s="2" t="s">
        <v>28</v>
      </c>
      <c r="E62" s="9"/>
    </row>
    <row r="69" spans="1:3" x14ac:dyDescent="0.2">
      <c r="A69" s="28" t="s">
        <v>87</v>
      </c>
      <c r="B69" s="28"/>
      <c r="C69" s="28"/>
    </row>
    <row r="104" spans="1:2" x14ac:dyDescent="0.2">
      <c r="B104" s="12" t="s">
        <v>92</v>
      </c>
    </row>
    <row r="105" spans="1:2" x14ac:dyDescent="0.2">
      <c r="A105" s="12" t="s">
        <v>91</v>
      </c>
      <c r="B105" s="30">
        <f>250.067204108229*(1+'Løntabel oktober 2018'!E63+'Løntabel oktober 2019'!E63+'Løntabel oktober 2020'!E63)</f>
        <v>265.17126323636603</v>
      </c>
    </row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R64"/>
  <sheetViews>
    <sheetView topLeftCell="A58" workbookViewId="0">
      <selection activeCell="A64" sqref="A64:D64"/>
    </sheetView>
  </sheetViews>
  <sheetFormatPr defaultColWidth="8.7109375" defaultRowHeight="12.75" x14ac:dyDescent="0.2"/>
  <cols>
    <col min="1" max="1" width="8.7109375" style="12"/>
    <col min="2" max="2" width="16.140625" style="12" customWidth="1"/>
    <col min="3" max="3" width="11.28515625" style="12" customWidth="1"/>
    <col min="4" max="7" width="10.85546875" style="12" customWidth="1"/>
    <col min="8" max="8" width="8.7109375" style="12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68</v>
      </c>
    </row>
    <row r="3" spans="1:18" ht="13.5" thickBot="1" x14ac:dyDescent="0.25"/>
    <row r="4" spans="1:18" ht="13.5" thickBot="1" x14ac:dyDescent="0.25">
      <c r="A4" s="22" t="s">
        <v>83</v>
      </c>
      <c r="D4" s="27">
        <v>32</v>
      </c>
      <c r="N4" s="2"/>
      <c r="Q4" s="25"/>
    </row>
    <row r="5" spans="1:18" x14ac:dyDescent="0.2">
      <c r="D5" s="26"/>
      <c r="F5" s="2"/>
      <c r="N5" s="2"/>
      <c r="Q5" s="25"/>
    </row>
    <row r="6" spans="1:18" x14ac:dyDescent="0.2">
      <c r="A6" s="12" t="s">
        <v>1</v>
      </c>
      <c r="D6" s="13">
        <v>5.5E-2</v>
      </c>
      <c r="N6" s="2"/>
      <c r="Q6" s="25"/>
    </row>
    <row r="7" spans="1:18" x14ac:dyDescent="0.2">
      <c r="A7" s="12" t="s">
        <v>2</v>
      </c>
      <c r="D7" s="13">
        <v>0.11</v>
      </c>
    </row>
    <row r="8" spans="1:18" x14ac:dyDescent="0.2">
      <c r="D8" s="13"/>
      <c r="I8" s="25"/>
    </row>
    <row r="10" spans="1:18" x14ac:dyDescent="0.2">
      <c r="A10" s="3" t="s">
        <v>3</v>
      </c>
      <c r="B10" s="3"/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O10" s="14"/>
      <c r="P10" s="14"/>
      <c r="Q10" s="14"/>
      <c r="R10" s="14"/>
    </row>
    <row r="11" spans="1:18" x14ac:dyDescent="0.2">
      <c r="A11" s="2"/>
      <c r="B11" s="2"/>
      <c r="C11" s="2"/>
      <c r="D11" s="2"/>
      <c r="E11" s="2"/>
      <c r="F11" s="2"/>
      <c r="G11" s="2"/>
    </row>
    <row r="12" spans="1:18" x14ac:dyDescent="0.2">
      <c r="A12" s="2"/>
      <c r="B12" s="1" t="s">
        <v>9</v>
      </c>
      <c r="C12" s="2"/>
      <c r="D12" s="2"/>
      <c r="E12" s="2"/>
      <c r="F12" s="2"/>
      <c r="G12" s="2"/>
    </row>
    <row r="13" spans="1:18" x14ac:dyDescent="0.2">
      <c r="A13" s="4">
        <v>19</v>
      </c>
      <c r="B13" s="5" t="s">
        <v>10</v>
      </c>
      <c r="C13" s="6">
        <f>(('Løntabel oktober 2017'!C10/37*$D$4))+($D$64*((37-$D$4)/37))</f>
        <v>20875.274459707063</v>
      </c>
      <c r="D13" s="6">
        <f>(('Løntabel oktober 2017'!D10/37*$D$4))+($D$64*((37-$D$4)/37))</f>
        <v>21216.579166979267</v>
      </c>
      <c r="E13" s="6">
        <f>(('Løntabel oktober 2017'!E10/37*$D$4))+($D$64*((37-$D$4)/37))</f>
        <v>21452.881712191513</v>
      </c>
      <c r="F13" s="6">
        <f>(('Løntabel oktober 2017'!F10/37*$D$4))+($D$64*((37-$D$4)/37))</f>
        <v>21794.196162096214</v>
      </c>
      <c r="G13" s="6">
        <f>(('Løntabel oktober 2017'!G10/37*$D$4))+($D$64*((37-$D$4)/37))</f>
        <v>22030.508641311804</v>
      </c>
      <c r="I13" s="7" t="s">
        <v>11</v>
      </c>
      <c r="J13" s="1" t="s">
        <v>12</v>
      </c>
      <c r="K13" s="1" t="s">
        <v>13</v>
      </c>
      <c r="L13" s="1" t="s">
        <v>14</v>
      </c>
      <c r="M13" s="1" t="s">
        <v>15</v>
      </c>
    </row>
    <row r="14" spans="1:18" x14ac:dyDescent="0.2">
      <c r="A14" s="2"/>
      <c r="B14" s="12" t="s">
        <v>16</v>
      </c>
      <c r="C14" s="14">
        <f>C13*$D$6</f>
        <v>1148.1400952838885</v>
      </c>
      <c r="D14" s="14">
        <f>D13*$D$6</f>
        <v>1166.9118541838598</v>
      </c>
      <c r="E14" s="14">
        <f>E13*$D$6</f>
        <v>1179.9084941705332</v>
      </c>
      <c r="F14" s="14">
        <f>F13*$D$6</f>
        <v>1198.6807889152917</v>
      </c>
      <c r="G14" s="14">
        <f>G13*$D$6</f>
        <v>1211.6779752721493</v>
      </c>
      <c r="I14" s="2" t="s">
        <v>17</v>
      </c>
      <c r="J14" s="8" t="s">
        <v>18</v>
      </c>
      <c r="K14" s="12" t="s">
        <v>19</v>
      </c>
      <c r="L14" s="12" t="s">
        <v>20</v>
      </c>
      <c r="M14" s="2" t="s">
        <v>21</v>
      </c>
    </row>
    <row r="15" spans="1:18" x14ac:dyDescent="0.2">
      <c r="A15" s="2"/>
      <c r="B15" s="12" t="s">
        <v>22</v>
      </c>
      <c r="C15" s="14">
        <f>C13-C14</f>
        <v>19727.134364423175</v>
      </c>
      <c r="D15" s="14">
        <f>D13-D14</f>
        <v>20049.667312795405</v>
      </c>
      <c r="E15" s="14">
        <f>E13-E14</f>
        <v>20272.973218020979</v>
      </c>
      <c r="F15" s="14">
        <f>F13-F14</f>
        <v>20595.515373180922</v>
      </c>
      <c r="G15" s="14">
        <f>G13-G14</f>
        <v>20818.830666039656</v>
      </c>
      <c r="I15" s="2" t="s">
        <v>23</v>
      </c>
      <c r="J15" s="8" t="s">
        <v>24</v>
      </c>
      <c r="K15" s="2" t="s">
        <v>25</v>
      </c>
      <c r="L15" s="12" t="s">
        <v>26</v>
      </c>
    </row>
    <row r="16" spans="1:18" x14ac:dyDescent="0.2">
      <c r="A16" s="2"/>
      <c r="B16" s="12" t="s">
        <v>27</v>
      </c>
      <c r="C16" s="14">
        <f>C13*$D$7</f>
        <v>2296.280190567777</v>
      </c>
      <c r="D16" s="14">
        <f>D13*$D$7</f>
        <v>2333.8237083677195</v>
      </c>
      <c r="E16" s="14">
        <f>E13*$D$7</f>
        <v>2359.8169883410665</v>
      </c>
      <c r="F16" s="14">
        <f>F13*$D$7</f>
        <v>2397.3615778305834</v>
      </c>
      <c r="G16" s="14">
        <f>G13*$D$7</f>
        <v>2423.3559505442986</v>
      </c>
      <c r="I16" s="2"/>
      <c r="J16" s="8"/>
      <c r="K16" s="2"/>
    </row>
    <row r="17" spans="1:12" x14ac:dyDescent="0.2">
      <c r="A17" s="2" t="s">
        <v>28</v>
      </c>
      <c r="B17" s="1"/>
      <c r="C17" s="2"/>
      <c r="D17" s="9"/>
      <c r="E17" s="9"/>
      <c r="F17" s="2"/>
      <c r="G17" s="2"/>
      <c r="I17" s="2" t="s">
        <v>29</v>
      </c>
      <c r="J17" s="8" t="s">
        <v>30</v>
      </c>
      <c r="K17" s="12" t="s">
        <v>31</v>
      </c>
      <c r="L17" s="12" t="s">
        <v>32</v>
      </c>
    </row>
    <row r="18" spans="1:12" x14ac:dyDescent="0.2">
      <c r="A18" s="2"/>
      <c r="B18" s="1" t="s">
        <v>33</v>
      </c>
      <c r="C18" s="2"/>
      <c r="D18" s="2"/>
      <c r="E18" s="2"/>
      <c r="F18" s="2"/>
      <c r="G18" s="2"/>
      <c r="I18" s="2" t="s">
        <v>34</v>
      </c>
      <c r="J18" s="8" t="s">
        <v>35</v>
      </c>
      <c r="K18" s="12" t="s">
        <v>36</v>
      </c>
      <c r="L18" s="12" t="s">
        <v>37</v>
      </c>
    </row>
    <row r="19" spans="1:12" x14ac:dyDescent="0.2">
      <c r="A19" s="4">
        <v>24</v>
      </c>
      <c r="B19" s="5" t="s">
        <v>10</v>
      </c>
      <c r="C19" s="6">
        <f>(('Løntabel oktober 2017'!C16/37*$D$4))+($D$64*((37-$D$4)/37))</f>
        <v>22528.140616544486</v>
      </c>
      <c r="D19" s="6">
        <f>(('Løntabel oktober 2017'!D16/37*$D$4))+($D$64*((37-$D$4)/37))</f>
        <v>22867.343757921491</v>
      </c>
      <c r="E19" s="6">
        <f>(('Løntabel oktober 2017'!E16/37*$D$4))+($D$64*((37-$D$4)/37))</f>
        <v>23102.220152711274</v>
      </c>
      <c r="F19" s="6">
        <f>(('Løntabel oktober 2017'!F16/37*$D$4))+($D$64*((37-$D$4)/37))</f>
        <v>23441.423294088279</v>
      </c>
      <c r="G19" s="6">
        <f>(('Løntabel oktober 2017'!G16/37*$D$4))+($D$64*((37-$D$4)/37))</f>
        <v>23676.208641939804</v>
      </c>
      <c r="I19" s="2" t="s">
        <v>38</v>
      </c>
      <c r="J19" s="8" t="s">
        <v>39</v>
      </c>
      <c r="K19" s="2" t="s">
        <v>40</v>
      </c>
      <c r="L19" s="12" t="s">
        <v>41</v>
      </c>
    </row>
    <row r="20" spans="1:12" x14ac:dyDescent="0.2">
      <c r="A20" s="2"/>
      <c r="B20" s="2" t="s">
        <v>16</v>
      </c>
      <c r="C20" s="14">
        <f>C19*$D$6</f>
        <v>1239.0477339099468</v>
      </c>
      <c r="D20" s="14">
        <f>D19*$D$6</f>
        <v>1257.7039066856821</v>
      </c>
      <c r="E20" s="14">
        <f>E19*$D$6</f>
        <v>1270.6221083991202</v>
      </c>
      <c r="F20" s="14">
        <f>F19*$D$6</f>
        <v>1289.2782811748555</v>
      </c>
      <c r="G20" s="14">
        <f>G19*$D$6</f>
        <v>1302.1914753066892</v>
      </c>
      <c r="I20" s="2" t="s">
        <v>42</v>
      </c>
      <c r="K20" s="2" t="s">
        <v>43</v>
      </c>
      <c r="L20" s="2" t="s">
        <v>44</v>
      </c>
    </row>
    <row r="21" spans="1:12" x14ac:dyDescent="0.2">
      <c r="A21" s="2"/>
      <c r="B21" s="2" t="s">
        <v>22</v>
      </c>
      <c r="C21" s="14">
        <f>C19-C20</f>
        <v>21289.092882634541</v>
      </c>
      <c r="D21" s="14">
        <f>D19-D20</f>
        <v>21609.63985123581</v>
      </c>
      <c r="E21" s="14">
        <f>E19-E20</f>
        <v>21831.598044312155</v>
      </c>
      <c r="F21" s="14">
        <f>F19-F20</f>
        <v>22152.145012913425</v>
      </c>
      <c r="G21" s="14">
        <f>G19-G20</f>
        <v>22374.017166633115</v>
      </c>
      <c r="I21" s="2"/>
      <c r="K21" s="2"/>
      <c r="L21" s="2"/>
    </row>
    <row r="22" spans="1:12" x14ac:dyDescent="0.2">
      <c r="A22" s="2"/>
      <c r="B22" s="2" t="s">
        <v>27</v>
      </c>
      <c r="C22" s="14">
        <f>C19*$D$7</f>
        <v>2478.0954678198937</v>
      </c>
      <c r="D22" s="14">
        <f>D19*$D$7</f>
        <v>2515.4078133713642</v>
      </c>
      <c r="E22" s="14">
        <f>E19*$D$7</f>
        <v>2541.2442167982404</v>
      </c>
      <c r="F22" s="14">
        <f>F19*$D$7</f>
        <v>2578.5565623497109</v>
      </c>
      <c r="G22" s="14">
        <f>G19*$D$7</f>
        <v>2604.3829506133784</v>
      </c>
      <c r="I22" s="2" t="s">
        <v>45</v>
      </c>
      <c r="K22" s="12" t="s">
        <v>46</v>
      </c>
      <c r="L22" s="12" t="s">
        <v>47</v>
      </c>
    </row>
    <row r="23" spans="1:12" x14ac:dyDescent="0.2">
      <c r="A23" s="2" t="s">
        <v>28</v>
      </c>
      <c r="B23" s="2"/>
      <c r="C23" s="14"/>
      <c r="D23" s="14"/>
      <c r="E23" s="14"/>
      <c r="F23" s="14"/>
      <c r="G23" s="10"/>
      <c r="I23" s="2" t="s">
        <v>48</v>
      </c>
      <c r="K23" s="12" t="s">
        <v>49</v>
      </c>
      <c r="L23" s="12" t="s">
        <v>50</v>
      </c>
    </row>
    <row r="24" spans="1:12" x14ac:dyDescent="0.2">
      <c r="A24" s="4">
        <v>25</v>
      </c>
      <c r="B24" s="5" t="s">
        <v>10</v>
      </c>
      <c r="C24" s="6">
        <f>(('Løntabel oktober 2017'!C21/37*$D$4))+($D$64*((37-$D$4)/37))</f>
        <v>22890.694490685208</v>
      </c>
      <c r="D24" s="6">
        <f>(('Løntabel oktober 2017'!D21/37*$D$4))+($D$64*((37-$D$4)/37))</f>
        <v>23219.28018120737</v>
      </c>
      <c r="E24" s="6">
        <f>(('Løntabel oktober 2017'!E21/37*$D$4))+($D$64*((37-$D$4)/37))</f>
        <v>23446.736806463792</v>
      </c>
      <c r="F24" s="6">
        <f>(('Løntabel oktober 2017'!F21/37*$D$4))+($D$64*((37-$D$4)/37))</f>
        <v>23775.494377484243</v>
      </c>
      <c r="G24" s="6">
        <f>(('Løntabel oktober 2017'!G21/37*$D$4))+($D$64*((37-$D$4)/37))</f>
        <v>24002.941878477293</v>
      </c>
      <c r="I24" s="2" t="s">
        <v>51</v>
      </c>
      <c r="L24" s="12" t="s">
        <v>52</v>
      </c>
    </row>
    <row r="25" spans="1:12" x14ac:dyDescent="0.2">
      <c r="A25" s="2"/>
      <c r="B25" s="2" t="s">
        <v>16</v>
      </c>
      <c r="C25" s="14">
        <f>C24*$D$6</f>
        <v>1258.9881969876865</v>
      </c>
      <c r="D25" s="14">
        <f>D24*$D$6</f>
        <v>1277.0604099664054</v>
      </c>
      <c r="E25" s="14">
        <f>E24*$D$6</f>
        <v>1289.5705243555085</v>
      </c>
      <c r="F25" s="14">
        <f>F24*$D$6</f>
        <v>1307.6521907616334</v>
      </c>
      <c r="G25" s="14">
        <f>G24*$D$6</f>
        <v>1320.1618033162511</v>
      </c>
      <c r="I25" s="11" t="s">
        <v>53</v>
      </c>
      <c r="L25" s="12" t="s">
        <v>54</v>
      </c>
    </row>
    <row r="26" spans="1:12" x14ac:dyDescent="0.2">
      <c r="A26" s="2"/>
      <c r="B26" s="2" t="s">
        <v>22</v>
      </c>
      <c r="C26" s="14">
        <f>C24-C25</f>
        <v>21631.70629369752</v>
      </c>
      <c r="D26" s="14">
        <f>D24-D25</f>
        <v>21942.219771240965</v>
      </c>
      <c r="E26" s="14">
        <f>E24-E25</f>
        <v>22157.166282108283</v>
      </c>
      <c r="F26" s="14">
        <f>F24-F25</f>
        <v>22467.84218672261</v>
      </c>
      <c r="G26" s="14">
        <f>G24-G25</f>
        <v>22682.780075161041</v>
      </c>
      <c r="I26" s="11"/>
    </row>
    <row r="27" spans="1:12" x14ac:dyDescent="0.2">
      <c r="A27" s="2"/>
      <c r="B27" s="2" t="s">
        <v>27</v>
      </c>
      <c r="C27" s="14">
        <f>C24*$D$7</f>
        <v>2517.976393975373</v>
      </c>
      <c r="D27" s="14">
        <f>D24*$D$7</f>
        <v>2554.1208199328107</v>
      </c>
      <c r="E27" s="14">
        <f>E24*$D$7</f>
        <v>2579.141048711017</v>
      </c>
      <c r="F27" s="14">
        <f>F24*$D$7</f>
        <v>2615.3043815232668</v>
      </c>
      <c r="G27" s="14">
        <f>G24*$D$7</f>
        <v>2640.3236066325021</v>
      </c>
      <c r="I27" s="11" t="s">
        <v>55</v>
      </c>
      <c r="L27" s="2" t="s">
        <v>56</v>
      </c>
    </row>
    <row r="28" spans="1:12" x14ac:dyDescent="0.2">
      <c r="A28" s="2" t="s">
        <v>28</v>
      </c>
      <c r="B28" s="2"/>
      <c r="C28" s="14"/>
      <c r="D28" s="14"/>
      <c r="E28" s="14"/>
      <c r="F28" s="10"/>
      <c r="G28" s="14"/>
      <c r="I28" s="11" t="s">
        <v>57</v>
      </c>
      <c r="L28" s="12" t="s">
        <v>58</v>
      </c>
    </row>
    <row r="29" spans="1:12" x14ac:dyDescent="0.2">
      <c r="A29" s="4">
        <v>26</v>
      </c>
      <c r="B29" s="5" t="s">
        <v>10</v>
      </c>
      <c r="C29" s="6">
        <f>(('Løntabel oktober 2017'!C26/37*$D$4))+($D$64*((37-$D$4)/37))</f>
        <v>23261.587228391814</v>
      </c>
      <c r="D29" s="6">
        <f>(('Løntabel oktober 2017'!D26/37*$D$4))+($D$64*((37-$D$4)/37))</f>
        <v>23578.961886496458</v>
      </c>
      <c r="E29" s="6">
        <f>(('Løntabel oktober 2017'!E26/37*$D$4))+($D$64*((37-$D$4)/37))</f>
        <v>23798.569579840678</v>
      </c>
      <c r="F29" s="6">
        <f>(('Løntabel oktober 2017'!F26/37*$D$4))+($D$64*((37-$D$4)/37))</f>
        <v>24115.875557723222</v>
      </c>
      <c r="G29" s="6">
        <f>(('Løntabel oktober 2017'!G26/37*$D$4))+($D$64*((37-$D$4)/37))</f>
        <v>24335.491162014689</v>
      </c>
      <c r="L29" s="12" t="s">
        <v>59</v>
      </c>
    </row>
    <row r="30" spans="1:12" x14ac:dyDescent="0.2">
      <c r="A30" s="2"/>
      <c r="B30" s="2" t="s">
        <v>16</v>
      </c>
      <c r="C30" s="14">
        <f>C29*$D$6</f>
        <v>1279.3872975615498</v>
      </c>
      <c r="D30" s="14">
        <f>D29*$D$6</f>
        <v>1296.8429037573053</v>
      </c>
      <c r="E30" s="14">
        <f>E29*$D$6</f>
        <v>1308.9213268912372</v>
      </c>
      <c r="F30" s="14">
        <f>F29*$D$6</f>
        <v>1326.3731556747773</v>
      </c>
      <c r="G30" s="14">
        <f>G29*$D$6</f>
        <v>1338.4520139108079</v>
      </c>
      <c r="L30" s="12" t="s">
        <v>60</v>
      </c>
    </row>
    <row r="31" spans="1:12" x14ac:dyDescent="0.2">
      <c r="A31" s="2"/>
      <c r="B31" s="2" t="s">
        <v>22</v>
      </c>
      <c r="C31" s="14">
        <f>C29-C30</f>
        <v>21982.199930830266</v>
      </c>
      <c r="D31" s="14">
        <f>D29-D30</f>
        <v>22282.118982739154</v>
      </c>
      <c r="E31" s="14">
        <f>E29-E30</f>
        <v>22489.648252949439</v>
      </c>
      <c r="F31" s="14">
        <f>F29-F30</f>
        <v>22789.502402048445</v>
      </c>
      <c r="G31" s="14">
        <f>G29-G30</f>
        <v>22997.039148103882</v>
      </c>
      <c r="L31" s="12" t="s">
        <v>61</v>
      </c>
    </row>
    <row r="32" spans="1:12" x14ac:dyDescent="0.2">
      <c r="A32" s="2"/>
      <c r="B32" s="2" t="s">
        <v>27</v>
      </c>
      <c r="C32" s="14">
        <f>C29*$D$7</f>
        <v>2558.7745951230995</v>
      </c>
      <c r="D32" s="14">
        <f>D29*$D$7</f>
        <v>2593.6858075146106</v>
      </c>
      <c r="E32" s="14">
        <f>E29*$D$7</f>
        <v>2617.8426537824744</v>
      </c>
      <c r="F32" s="14">
        <f>F29*$D$7</f>
        <v>2652.7463113495546</v>
      </c>
      <c r="G32" s="14">
        <f>G29*$D$7</f>
        <v>2676.9040278216157</v>
      </c>
      <c r="L32" s="12" t="s">
        <v>62</v>
      </c>
    </row>
    <row r="33" spans="1:12" x14ac:dyDescent="0.2">
      <c r="A33" s="2" t="s">
        <v>28</v>
      </c>
      <c r="B33" s="2"/>
      <c r="C33" s="14"/>
      <c r="D33" s="14"/>
      <c r="E33" s="10"/>
      <c r="F33" s="14"/>
      <c r="G33" s="14"/>
      <c r="L33" s="12" t="s">
        <v>63</v>
      </c>
    </row>
    <row r="34" spans="1:12" x14ac:dyDescent="0.2">
      <c r="A34" s="4">
        <v>28</v>
      </c>
      <c r="B34" s="5" t="s">
        <v>10</v>
      </c>
      <c r="C34" s="6">
        <f>(('Løntabel oktober 2017'!C31/37*$D$4))+($D$64*((37-$D$4)/37))</f>
        <v>24028.733954764884</v>
      </c>
      <c r="D34" s="6">
        <f>(('Løntabel oktober 2017'!D31/37*$D$4))+($D$64*((37-$D$4)/37))</f>
        <v>24320.910118144606</v>
      </c>
      <c r="E34" s="6">
        <f>(('Løntabel oktober 2017'!E31/37*$D$4))+($D$64*((37-$D$4)/37))</f>
        <v>24523.168248676095</v>
      </c>
      <c r="F34" s="6">
        <f>(('Løntabel oktober 2017'!F31/37*$D$4))+($D$64*((37-$D$4)/37))</f>
        <v>24815.344412055812</v>
      </c>
      <c r="G34" s="6">
        <f>(('Løntabel oktober 2017'!G31/37*$D$4))+($D$64*((37-$D$4)/37))</f>
        <v>25017.52595141792</v>
      </c>
      <c r="L34" s="12" t="s">
        <v>64</v>
      </c>
    </row>
    <row r="35" spans="1:12" x14ac:dyDescent="0.2">
      <c r="A35" s="2"/>
      <c r="B35" s="2" t="s">
        <v>16</v>
      </c>
      <c r="C35" s="14">
        <f>C34*$D$6</f>
        <v>1321.5803675120687</v>
      </c>
      <c r="D35" s="14">
        <f>D34*$D$6</f>
        <v>1337.6500564979533</v>
      </c>
      <c r="E35" s="14">
        <f>E34*$D$6</f>
        <v>1348.7742536771852</v>
      </c>
      <c r="F35" s="14">
        <f>F34*$D$6</f>
        <v>1364.8439426630696</v>
      </c>
      <c r="G35" s="14">
        <f>G34*$D$6</f>
        <v>1375.9639273279856</v>
      </c>
      <c r="L35" s="2" t="s">
        <v>65</v>
      </c>
    </row>
    <row r="36" spans="1:12" x14ac:dyDescent="0.2">
      <c r="A36" s="2"/>
      <c r="B36" s="2" t="s">
        <v>22</v>
      </c>
      <c r="C36" s="14">
        <f>C34-C35</f>
        <v>22707.153587252815</v>
      </c>
      <c r="D36" s="14">
        <f>D34-D35</f>
        <v>22983.260061646652</v>
      </c>
      <c r="E36" s="14">
        <f>E34-E35</f>
        <v>23174.393994998911</v>
      </c>
      <c r="F36" s="14">
        <f>F34-F35</f>
        <v>23450.500469392744</v>
      </c>
      <c r="G36" s="14">
        <f>G34-G35</f>
        <v>23641.562024089933</v>
      </c>
      <c r="L36" s="12" t="s">
        <v>66</v>
      </c>
    </row>
    <row r="37" spans="1:12" x14ac:dyDescent="0.2">
      <c r="A37" s="2"/>
      <c r="B37" s="2" t="s">
        <v>27</v>
      </c>
      <c r="C37" s="14">
        <f>C34*$D$7</f>
        <v>2643.1607350241375</v>
      </c>
      <c r="D37" s="14">
        <f>D34*$D$7</f>
        <v>2675.3001129959066</v>
      </c>
      <c r="E37" s="14">
        <f>E34*$D$7</f>
        <v>2697.5485073543705</v>
      </c>
      <c r="F37" s="14">
        <f>F34*$D$7</f>
        <v>2729.6878853261392</v>
      </c>
      <c r="G37" s="14">
        <f>G34*$D$7</f>
        <v>2751.9278546559713</v>
      </c>
    </row>
    <row r="38" spans="1:12" x14ac:dyDescent="0.2">
      <c r="A38" s="4">
        <v>29</v>
      </c>
      <c r="B38" s="5" t="s">
        <v>10</v>
      </c>
      <c r="C38" s="6">
        <f>(('Løntabel oktober 2017'!C35/37*$D$4))+($D$64*((37-$D$4)/37))</f>
        <v>24425.246438627997</v>
      </c>
      <c r="D38" s="6">
        <f>(('Løntabel oktober 2017'!D35/37*$D$4))+($D$64*((37-$D$4)/37))</f>
        <v>24703.597895935225</v>
      </c>
      <c r="E38" s="6">
        <f>(('Løntabel oktober 2017'!E35/37*$D$4))+($D$64*((37-$D$4)/37))</f>
        <v>24896.253408606102</v>
      </c>
      <c r="F38" s="6">
        <f>(('Løntabel oktober 2017'!F35/37*$D$4))+($D$64*((37-$D$4)/37))</f>
        <v>25174.52827474396</v>
      </c>
      <c r="G38" s="6">
        <f>(('Løntabel oktober 2017'!G35/37*$D$4))+($D$64*((37-$D$4)/37))</f>
        <v>25367.260378584222</v>
      </c>
    </row>
    <row r="39" spans="1:12" x14ac:dyDescent="0.2">
      <c r="A39" s="2"/>
      <c r="B39" s="2" t="s">
        <v>16</v>
      </c>
      <c r="C39" s="14">
        <f>C38*$D$6</f>
        <v>1343.38855412454</v>
      </c>
      <c r="D39" s="14">
        <f>D38*$D$6</f>
        <v>1358.6978842764374</v>
      </c>
      <c r="E39" s="14">
        <f>E38*$D$6</f>
        <v>1369.2939374733357</v>
      </c>
      <c r="F39" s="14">
        <f>F38*$D$6</f>
        <v>1384.5990551109178</v>
      </c>
      <c r="G39" s="14">
        <f>G38*$D$6</f>
        <v>1395.1993208221322</v>
      </c>
    </row>
    <row r="40" spans="1:12" x14ac:dyDescent="0.2">
      <c r="A40" s="2"/>
      <c r="B40" s="2" t="s">
        <v>22</v>
      </c>
      <c r="C40" s="14">
        <f>C38-C39</f>
        <v>23081.857884503457</v>
      </c>
      <c r="D40" s="14">
        <f>D38-D39</f>
        <v>23344.900011658789</v>
      </c>
      <c r="E40" s="14">
        <f>E38-E39</f>
        <v>23526.959471132766</v>
      </c>
      <c r="F40" s="14">
        <f>F38-F39</f>
        <v>23789.929219633043</v>
      </c>
      <c r="G40" s="14">
        <f>G38-G39</f>
        <v>23972.06105776209</v>
      </c>
    </row>
    <row r="41" spans="1:12" x14ac:dyDescent="0.2">
      <c r="A41" s="2"/>
      <c r="B41" s="2" t="s">
        <v>27</v>
      </c>
      <c r="C41" s="14">
        <f>C38*$D$7</f>
        <v>2686.7771082490799</v>
      </c>
      <c r="D41" s="14">
        <f>D38*$D$7</f>
        <v>2717.3957685528749</v>
      </c>
      <c r="E41" s="14">
        <f>E38*$D$7</f>
        <v>2738.5878749466715</v>
      </c>
      <c r="F41" s="14">
        <f>F38*$D$7</f>
        <v>2769.1981102218356</v>
      </c>
      <c r="G41" s="14">
        <f>G38*$D$7</f>
        <v>2790.3986416442644</v>
      </c>
    </row>
    <row r="42" spans="1:12" x14ac:dyDescent="0.2">
      <c r="A42" s="4">
        <v>30</v>
      </c>
      <c r="B42" s="5" t="s">
        <v>10</v>
      </c>
      <c r="C42" s="6">
        <f>(('Løntabel oktober 2017'!C39/37*$D$4))+($D$64*((37-$D$4)/37))</f>
        <v>24830.351861576688</v>
      </c>
      <c r="D42" s="6">
        <f>(('Løntabel oktober 2017'!D39/37*$D$4))+($D$64*((37-$D$4)/37))</f>
        <v>25093.877773390312</v>
      </c>
      <c r="E42" s="6">
        <f>(('Løntabel oktober 2017'!E39/37*$D$4))+($D$64*((37-$D$4)/37))</f>
        <v>25276.413677807297</v>
      </c>
      <c r="F42" s="6">
        <f>(('Løntabel oktober 2017'!F39/37*$D$4))+($D$64*((37-$D$4)/37))</f>
        <v>25539.935169943961</v>
      </c>
      <c r="G42" s="6">
        <f>(('Løntabel oktober 2017'!G39/37*$D$4))+($D$64*((37-$D$4)/37))</f>
        <v>25722.394483191572</v>
      </c>
    </row>
    <row r="43" spans="1:12" x14ac:dyDescent="0.2">
      <c r="A43" s="2"/>
      <c r="B43" s="2" t="s">
        <v>16</v>
      </c>
      <c r="C43" s="14">
        <f>C42*$D$6</f>
        <v>1365.6693523867179</v>
      </c>
      <c r="D43" s="14">
        <f>D42*$D$6</f>
        <v>1380.1632775364671</v>
      </c>
      <c r="E43" s="14">
        <f>E42*$D$6</f>
        <v>1390.2027522794012</v>
      </c>
      <c r="F43" s="14">
        <f>F42*$D$6</f>
        <v>1404.6964343469178</v>
      </c>
      <c r="G43" s="14">
        <f>G42*$D$6</f>
        <v>1414.7316965755365</v>
      </c>
    </row>
    <row r="44" spans="1:12" x14ac:dyDescent="0.2">
      <c r="A44" s="2"/>
      <c r="B44" s="2" t="s">
        <v>22</v>
      </c>
      <c r="C44" s="14">
        <f>C42-C43</f>
        <v>23464.68250918997</v>
      </c>
      <c r="D44" s="14">
        <f>D42-D43</f>
        <v>23713.714495853845</v>
      </c>
      <c r="E44" s="14">
        <f>E42-E43</f>
        <v>23886.210925527896</v>
      </c>
      <c r="F44" s="14">
        <f>F42-F43</f>
        <v>24135.238735597042</v>
      </c>
      <c r="G44" s="14">
        <f>G42-G43</f>
        <v>24307.662786616034</v>
      </c>
    </row>
    <row r="45" spans="1:12" x14ac:dyDescent="0.2">
      <c r="A45" s="2"/>
      <c r="B45" s="2" t="s">
        <v>27</v>
      </c>
      <c r="C45" s="14">
        <f>C42*$D$7</f>
        <v>2731.3387047734359</v>
      </c>
      <c r="D45" s="14">
        <f>D42*$D$7</f>
        <v>2760.3265550729343</v>
      </c>
      <c r="E45" s="14">
        <f>E42*$D$7</f>
        <v>2780.4055045588025</v>
      </c>
      <c r="F45" s="14">
        <f>F42*$D$7</f>
        <v>2809.3928686938357</v>
      </c>
      <c r="G45" s="14">
        <f>G42*$D$7</f>
        <v>2829.463393151073</v>
      </c>
    </row>
    <row r="46" spans="1:12" x14ac:dyDescent="0.2">
      <c r="A46" s="2" t="s">
        <v>28</v>
      </c>
      <c r="B46" s="2"/>
      <c r="C46" s="10"/>
      <c r="D46" s="14"/>
      <c r="E46" s="14"/>
      <c r="F46" s="14"/>
      <c r="G46" s="14"/>
    </row>
    <row r="47" spans="1:12" x14ac:dyDescent="0.2">
      <c r="A47" s="4">
        <v>31</v>
      </c>
      <c r="B47" s="5" t="s">
        <v>10</v>
      </c>
      <c r="C47" s="6">
        <f>(('Løntabel oktober 2017'!C44/37*$D$4))+($D$64*((37-$D$4)/37))</f>
        <v>25244.637916412146</v>
      </c>
      <c r="D47" s="6">
        <f>(('Løntabel oktober 2017'!D44/37*$D$4))+($D$64*((37-$D$4)/37))</f>
        <v>25492.573105580661</v>
      </c>
      <c r="E47" s="6">
        <f>(('Løntabel oktober 2017'!E44/37*$D$4))+($D$64*((37-$D$4)/37))</f>
        <v>25664.15647277678</v>
      </c>
      <c r="F47" s="6">
        <f>(('Løntabel oktober 2017'!F44/37*$D$4))+($D$64*((37-$D$4)/37))</f>
        <v>25912.091661945291</v>
      </c>
      <c r="G47" s="6">
        <f>(('Løntabel oktober 2017'!G44/37*$D$4))+($D$64*((37-$D$4)/37))</f>
        <v>26083.675029141406</v>
      </c>
    </row>
    <row r="48" spans="1:12" x14ac:dyDescent="0.2">
      <c r="A48" s="2"/>
      <c r="B48" s="2" t="s">
        <v>16</v>
      </c>
      <c r="C48" s="14">
        <f>C47*$D$6</f>
        <v>1388.4550854026681</v>
      </c>
      <c r="D48" s="14">
        <f>D47*$D$6</f>
        <v>1402.0915208069364</v>
      </c>
      <c r="E48" s="14">
        <f>E47*$D$6</f>
        <v>1411.5286060027229</v>
      </c>
      <c r="F48" s="14">
        <f>F47*$D$6</f>
        <v>1425.1650414069911</v>
      </c>
      <c r="G48" s="14">
        <f>G47*$D$6</f>
        <v>1434.6021266027774</v>
      </c>
    </row>
    <row r="49" spans="1:7" x14ac:dyDescent="0.2">
      <c r="A49" s="2"/>
      <c r="B49" s="2" t="s">
        <v>22</v>
      </c>
      <c r="C49" s="14">
        <f>C47-C48</f>
        <v>23856.182831009479</v>
      </c>
      <c r="D49" s="14">
        <f>D47-D48</f>
        <v>24090.481584773726</v>
      </c>
      <c r="E49" s="14">
        <f>E47-E48</f>
        <v>24252.627866774055</v>
      </c>
      <c r="F49" s="14">
        <f>F47-F48</f>
        <v>24486.926620538299</v>
      </c>
      <c r="G49" s="14">
        <f>G47-G48</f>
        <v>24649.072902538628</v>
      </c>
    </row>
    <row r="50" spans="1:7" x14ac:dyDescent="0.2">
      <c r="A50" s="2"/>
      <c r="B50" s="2" t="s">
        <v>27</v>
      </c>
      <c r="C50" s="14">
        <f>C47*$D$7</f>
        <v>2776.9101708053363</v>
      </c>
      <c r="D50" s="14">
        <f>D47*$D$7</f>
        <v>2804.1830416138728</v>
      </c>
      <c r="E50" s="14">
        <f>E47*$D$7</f>
        <v>2823.0572120054458</v>
      </c>
      <c r="F50" s="14">
        <f>F47*$D$7</f>
        <v>2850.3300828139822</v>
      </c>
      <c r="G50" s="14">
        <f>G47*$D$7</f>
        <v>2869.2042532055548</v>
      </c>
    </row>
    <row r="51" spans="1:7" x14ac:dyDescent="0.2">
      <c r="A51" s="2"/>
      <c r="B51" s="1"/>
      <c r="C51" s="2"/>
      <c r="D51" s="2"/>
      <c r="E51" s="2"/>
      <c r="F51" s="2"/>
      <c r="G51" s="2"/>
    </row>
    <row r="52" spans="1:7" x14ac:dyDescent="0.2">
      <c r="A52" s="2"/>
      <c r="B52" s="1" t="s">
        <v>67</v>
      </c>
      <c r="C52" s="2"/>
      <c r="D52" s="2"/>
      <c r="E52" s="2"/>
      <c r="F52" s="2"/>
      <c r="G52" s="2"/>
    </row>
    <row r="53" spans="1:7" x14ac:dyDescent="0.2">
      <c r="A53" s="4">
        <v>39</v>
      </c>
      <c r="B53" s="5" t="s">
        <v>10</v>
      </c>
      <c r="C53" s="6">
        <f>(('Løntabel oktober 2017'!C50/37*$D$4))+($D$64*((37-$D$4)/37))</f>
        <v>28935.432334128302</v>
      </c>
      <c r="D53" s="6">
        <f>(('Løntabel oktober 2017'!D50/37*$D$4))+($D$64*((37-$D$4)/37))</f>
        <v>29020.209184732124</v>
      </c>
      <c r="E53" s="6">
        <f>(('Løntabel oktober 2017'!E50/37*$D$4))+($D$64*((37-$D$4)/37))</f>
        <v>29078.861898522267</v>
      </c>
      <c r="F53" s="6">
        <f>(('Løntabel oktober 2017'!F50/37*$D$4))+($D$64*((37-$D$4)/37))</f>
        <v>29163.645297182306</v>
      </c>
      <c r="G53" s="6">
        <f>(('Løntabel oktober 2017'!G50/37*$D$4))+($D$64*((37-$D$4)/37))</f>
        <v>29222.390724094224</v>
      </c>
    </row>
    <row r="54" spans="1:7" x14ac:dyDescent="0.2">
      <c r="A54" s="2"/>
      <c r="B54" s="2" t="s">
        <v>16</v>
      </c>
      <c r="C54" s="14">
        <f>C53*$D$6</f>
        <v>1591.4487783770567</v>
      </c>
      <c r="D54" s="14">
        <f>D53*$D$6</f>
        <v>1596.1115051602669</v>
      </c>
      <c r="E54" s="14">
        <f>E53*$D$6</f>
        <v>1599.3374044187246</v>
      </c>
      <c r="F54" s="14">
        <f>F53*$D$6</f>
        <v>1604.0004913450268</v>
      </c>
      <c r="G54" s="14">
        <f>G53*$D$6</f>
        <v>1607.2314898251823</v>
      </c>
    </row>
    <row r="55" spans="1:7" x14ac:dyDescent="0.2">
      <c r="A55" s="2"/>
      <c r="B55" s="2" t="s">
        <v>22</v>
      </c>
      <c r="C55" s="14">
        <f>C53-C54</f>
        <v>27343.983555751245</v>
      </c>
      <c r="D55" s="14">
        <f>D53-D54</f>
        <v>27424.097679571856</v>
      </c>
      <c r="E55" s="14">
        <f>E53-E54</f>
        <v>27479.524494103542</v>
      </c>
      <c r="F55" s="14">
        <f>F53-F54</f>
        <v>27559.644805837277</v>
      </c>
      <c r="G55" s="14">
        <f>G53-G54</f>
        <v>27615.159234269042</v>
      </c>
    </row>
    <row r="56" spans="1:7" x14ac:dyDescent="0.2">
      <c r="A56" s="2"/>
      <c r="B56" s="2" t="s">
        <v>27</v>
      </c>
      <c r="C56" s="14">
        <f>C53*$D$7</f>
        <v>3182.8975567541133</v>
      </c>
      <c r="D56" s="14">
        <f>D53*$D$7</f>
        <v>3192.2230103205338</v>
      </c>
      <c r="E56" s="14">
        <f>E53*$D$7</f>
        <v>3198.6748088374493</v>
      </c>
      <c r="F56" s="14">
        <f>F53*$D$7</f>
        <v>3208.0009826900537</v>
      </c>
      <c r="G56" s="14">
        <f>G53*$D$7</f>
        <v>3214.4629796503646</v>
      </c>
    </row>
    <row r="57" spans="1:7" x14ac:dyDescent="0.2">
      <c r="A57" s="2" t="s">
        <v>28</v>
      </c>
      <c r="E57" s="9"/>
    </row>
    <row r="64" spans="1:7" x14ac:dyDescent="0.2">
      <c r="A64" s="28" t="s">
        <v>84</v>
      </c>
      <c r="B64" s="28"/>
      <c r="C64" s="28"/>
      <c r="D64" s="29">
        <v>250.06720410822919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9" workbookViewId="0">
      <selection activeCell="D6" sqref="D6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3.42578125" style="12" customWidth="1"/>
    <col min="4" max="4" width="12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2" t="s">
        <v>77</v>
      </c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21">
        <f>+E63</f>
        <v>2.0299999999999999E-2</v>
      </c>
      <c r="F7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">
      <c r="A59" s="2" t="s">
        <v>28</v>
      </c>
      <c r="E59" s="9"/>
      <c r="O59" s="2"/>
    </row>
    <row r="60" spans="1:15" x14ac:dyDescent="0.2">
      <c r="C60" s="17"/>
      <c r="D60" s="17"/>
      <c r="E60" s="17"/>
      <c r="F60" s="17"/>
      <c r="G60" s="17"/>
    </row>
    <row r="61" spans="1:15" x14ac:dyDescent="0.2">
      <c r="A61" s="22" t="s">
        <v>70</v>
      </c>
      <c r="D61" s="14">
        <v>2.2999999999999998</v>
      </c>
      <c r="F61" s="2"/>
    </row>
    <row r="62" spans="1:15" x14ac:dyDescent="0.2">
      <c r="A62" s="12" t="s">
        <v>81</v>
      </c>
      <c r="D62" s="14">
        <v>-0.27</v>
      </c>
      <c r="F62" s="2"/>
    </row>
    <row r="63" spans="1:15" x14ac:dyDescent="0.2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">
      <c r="C64" s="17"/>
      <c r="D64" s="17"/>
      <c r="E64" s="17"/>
      <c r="F64" s="17"/>
      <c r="G64" s="17"/>
    </row>
    <row r="65" spans="3:7" x14ac:dyDescent="0.2">
      <c r="C65" s="17"/>
      <c r="D65" s="17"/>
      <c r="E65" s="17"/>
      <c r="F65" s="17"/>
      <c r="G65" s="17"/>
    </row>
    <row r="66" spans="3:7" x14ac:dyDescent="0.2">
      <c r="C66" s="17"/>
      <c r="D66" s="17"/>
      <c r="E66" s="17"/>
      <c r="F66" s="17"/>
      <c r="G66" s="17"/>
    </row>
    <row r="67" spans="3:7" x14ac:dyDescent="0.2">
      <c r="C67" s="17"/>
      <c r="D67" s="17"/>
      <c r="E67" s="17"/>
      <c r="F67" s="17"/>
      <c r="G67" s="17"/>
    </row>
    <row r="68" spans="3:7" x14ac:dyDescent="0.2">
      <c r="C68" s="17"/>
      <c r="D68" s="17"/>
      <c r="E68" s="17"/>
      <c r="F68" s="17"/>
      <c r="G68" s="17"/>
    </row>
    <row r="69" spans="3:7" x14ac:dyDescent="0.2">
      <c r="C69" s="17"/>
      <c r="D69" s="17"/>
      <c r="E69" s="17"/>
      <c r="F69" s="17"/>
      <c r="G69" s="17"/>
    </row>
    <row r="70" spans="3:7" x14ac:dyDescent="0.2">
      <c r="C70" s="17"/>
      <c r="D70" s="17"/>
      <c r="E70" s="17"/>
      <c r="F70" s="17"/>
      <c r="G70" s="17"/>
    </row>
    <row r="71" spans="3:7" x14ac:dyDescent="0.2">
      <c r="C71" s="17"/>
      <c r="D71" s="17"/>
      <c r="E71" s="17"/>
      <c r="F71" s="17"/>
      <c r="G71" s="17"/>
    </row>
    <row r="72" spans="3:7" x14ac:dyDescent="0.2">
      <c r="C72" s="17"/>
      <c r="D72" s="17"/>
      <c r="E72" s="17"/>
      <c r="F72" s="17"/>
      <c r="G72" s="17"/>
    </row>
    <row r="73" spans="3:7" x14ac:dyDescent="0.2">
      <c r="C73" s="17"/>
      <c r="D73" s="17"/>
      <c r="E73" s="17"/>
      <c r="F73" s="17"/>
      <c r="G73" s="17"/>
    </row>
    <row r="74" spans="3:7" x14ac:dyDescent="0.2">
      <c r="C74" s="17"/>
      <c r="D74" s="17"/>
      <c r="E74" s="17"/>
      <c r="F74" s="17"/>
      <c r="G74" s="17"/>
    </row>
    <row r="75" spans="3:7" x14ac:dyDescent="0.2">
      <c r="C75" s="17"/>
      <c r="D75" s="17"/>
      <c r="E75" s="17"/>
      <c r="F75" s="17"/>
      <c r="G75" s="17"/>
    </row>
    <row r="76" spans="3:7" x14ac:dyDescent="0.2">
      <c r="C76" s="17"/>
      <c r="D76" s="17"/>
      <c r="E76" s="17"/>
      <c r="F76" s="17"/>
      <c r="G76" s="17"/>
    </row>
    <row r="77" spans="3:7" x14ac:dyDescent="0.2">
      <c r="C77" s="17"/>
      <c r="D77" s="17"/>
      <c r="E77" s="17"/>
      <c r="F77" s="17"/>
      <c r="G77" s="17"/>
    </row>
    <row r="78" spans="3:7" x14ac:dyDescent="0.2">
      <c r="C78" s="17"/>
      <c r="D78" s="17"/>
      <c r="E78" s="17"/>
      <c r="F78" s="17"/>
      <c r="G78" s="17"/>
    </row>
    <row r="79" spans="3:7" x14ac:dyDescent="0.2">
      <c r="C79" s="17"/>
      <c r="D79" s="17"/>
      <c r="E79" s="17"/>
      <c r="F79" s="17"/>
      <c r="G79" s="17"/>
    </row>
    <row r="80" spans="3:7" x14ac:dyDescent="0.2">
      <c r="C80" s="17"/>
      <c r="D80" s="17"/>
      <c r="E80" s="17"/>
      <c r="F80" s="17"/>
      <c r="G80" s="17"/>
    </row>
    <row r="81" spans="3:7" x14ac:dyDescent="0.2">
      <c r="C81" s="17"/>
      <c r="D81" s="17"/>
      <c r="E81" s="17"/>
      <c r="F81" s="17"/>
      <c r="G81" s="17"/>
    </row>
    <row r="82" spans="3:7" x14ac:dyDescent="0.2">
      <c r="C82" s="17"/>
      <c r="D82" s="17"/>
      <c r="E82" s="17"/>
      <c r="F82" s="17"/>
      <c r="G82" s="17"/>
    </row>
    <row r="83" spans="3:7" x14ac:dyDescent="0.2">
      <c r="C83" s="17"/>
      <c r="D83" s="17"/>
      <c r="E83" s="17"/>
      <c r="F83" s="17"/>
      <c r="G83" s="17"/>
    </row>
    <row r="84" spans="3:7" x14ac:dyDescent="0.2">
      <c r="C84" s="17"/>
      <c r="D84" s="17"/>
      <c r="E84" s="17"/>
      <c r="F84" s="17"/>
      <c r="G84" s="17"/>
    </row>
    <row r="85" spans="3:7" x14ac:dyDescent="0.2">
      <c r="C85" s="17"/>
      <c r="D85" s="17"/>
      <c r="E85" s="17"/>
      <c r="F85" s="17"/>
      <c r="G85" s="17"/>
    </row>
    <row r="86" spans="3:7" x14ac:dyDescent="0.2">
      <c r="C86" s="17"/>
      <c r="D86" s="17"/>
      <c r="E86" s="17"/>
      <c r="F86" s="17"/>
      <c r="G86" s="17"/>
    </row>
    <row r="87" spans="3:7" x14ac:dyDescent="0.2">
      <c r="C87" s="17"/>
      <c r="D87" s="17"/>
      <c r="E87" s="17"/>
      <c r="F87" s="17"/>
      <c r="G87" s="17"/>
    </row>
    <row r="88" spans="3:7" x14ac:dyDescent="0.2">
      <c r="C88" s="17"/>
      <c r="D88" s="17"/>
      <c r="E88" s="17"/>
      <c r="F88" s="17"/>
      <c r="G88" s="17"/>
    </row>
    <row r="89" spans="3:7" x14ac:dyDescent="0.2">
      <c r="C89" s="17"/>
      <c r="D89" s="17"/>
      <c r="E89" s="17"/>
      <c r="F89" s="17"/>
      <c r="G89" s="17"/>
    </row>
    <row r="90" spans="3:7" x14ac:dyDescent="0.2">
      <c r="C90" s="17"/>
      <c r="D90" s="17"/>
      <c r="E90" s="17"/>
      <c r="F90" s="17"/>
      <c r="G90" s="17"/>
    </row>
    <row r="91" spans="3:7" x14ac:dyDescent="0.2">
      <c r="C91" s="17"/>
      <c r="D91" s="17"/>
      <c r="E91" s="17"/>
      <c r="F91" s="17"/>
      <c r="G91" s="17"/>
    </row>
    <row r="92" spans="3:7" x14ac:dyDescent="0.2">
      <c r="C92" s="17"/>
      <c r="D92" s="17"/>
      <c r="E92" s="17"/>
      <c r="F92" s="17"/>
      <c r="G92" s="17"/>
    </row>
    <row r="93" spans="3:7" x14ac:dyDescent="0.2">
      <c r="C93" s="17"/>
      <c r="D93" s="17"/>
      <c r="E93" s="17"/>
      <c r="F93" s="17"/>
      <c r="G93" s="17"/>
    </row>
    <row r="94" spans="3:7" x14ac:dyDescent="0.2">
      <c r="C94" s="17"/>
      <c r="D94" s="17"/>
      <c r="E94" s="17"/>
      <c r="F94" s="17"/>
      <c r="G94" s="17"/>
    </row>
    <row r="95" spans="3:7" x14ac:dyDescent="0.2">
      <c r="C95" s="17"/>
      <c r="D95" s="17"/>
      <c r="E95" s="17"/>
      <c r="F95" s="17"/>
      <c r="G95" s="17"/>
    </row>
    <row r="96" spans="3:7" x14ac:dyDescent="0.2">
      <c r="C96" s="17"/>
      <c r="D96" s="17"/>
      <c r="E96" s="17"/>
      <c r="F96" s="17"/>
      <c r="G96" s="17"/>
    </row>
    <row r="97" spans="3:7" x14ac:dyDescent="0.2">
      <c r="C97" s="17"/>
      <c r="D97" s="17"/>
      <c r="E97" s="17"/>
      <c r="F97" s="17"/>
      <c r="G97" s="17"/>
    </row>
    <row r="98" spans="3:7" x14ac:dyDescent="0.2">
      <c r="C98" s="17"/>
      <c r="D98" s="17"/>
      <c r="E98" s="17"/>
      <c r="F98" s="17"/>
      <c r="G98" s="17"/>
    </row>
    <row r="99" spans="3:7" x14ac:dyDescent="0.2">
      <c r="C99" s="17"/>
      <c r="D99" s="17"/>
      <c r="E99" s="17"/>
      <c r="F99" s="17"/>
      <c r="G99" s="17"/>
    </row>
    <row r="100" spans="3:7" x14ac:dyDescent="0.2">
      <c r="C100" s="17"/>
      <c r="D100" s="17"/>
      <c r="E100" s="17"/>
      <c r="F100" s="17"/>
      <c r="G100" s="17"/>
    </row>
    <row r="101" spans="3:7" x14ac:dyDescent="0.2">
      <c r="C101" s="17"/>
      <c r="D101" s="17"/>
      <c r="E101" s="17"/>
      <c r="F101" s="17"/>
      <c r="G101" s="17"/>
    </row>
    <row r="102" spans="3:7" x14ac:dyDescent="0.2">
      <c r="C102" s="17"/>
      <c r="D102" s="17"/>
      <c r="E102" s="17"/>
      <c r="F102" s="17"/>
      <c r="G102" s="17"/>
    </row>
    <row r="103" spans="3:7" x14ac:dyDescent="0.2">
      <c r="C103" s="17"/>
      <c r="D103" s="17"/>
      <c r="E103" s="17"/>
      <c r="F103" s="17"/>
      <c r="G103" s="17"/>
    </row>
    <row r="104" spans="3:7" x14ac:dyDescent="0.2">
      <c r="C104" s="17"/>
      <c r="D104" s="17"/>
      <c r="E104" s="17"/>
      <c r="F104" s="17"/>
      <c r="G104" s="17"/>
    </row>
    <row r="105" spans="3:7" x14ac:dyDescent="0.2">
      <c r="C105" s="17"/>
      <c r="D105" s="17"/>
      <c r="E105" s="17"/>
      <c r="F105" s="17"/>
      <c r="G105" s="17"/>
    </row>
    <row r="106" spans="3:7" x14ac:dyDescent="0.2">
      <c r="C106" s="17"/>
      <c r="D106" s="17"/>
      <c r="E106" s="17"/>
      <c r="F106" s="17"/>
      <c r="G106" s="17"/>
    </row>
    <row r="107" spans="3:7" x14ac:dyDescent="0.2">
      <c r="C107" s="17"/>
      <c r="D107" s="17"/>
      <c r="E107" s="17"/>
      <c r="F107" s="17"/>
      <c r="G107" s="17"/>
    </row>
    <row r="108" spans="3:7" x14ac:dyDescent="0.2">
      <c r="C108" s="17"/>
      <c r="D108" s="17"/>
      <c r="E108" s="17"/>
      <c r="F108" s="17"/>
      <c r="G108" s="17"/>
    </row>
    <row r="109" spans="3:7" x14ac:dyDescent="0.2">
      <c r="C109" s="17"/>
      <c r="D109" s="17"/>
      <c r="E109" s="17"/>
      <c r="F109" s="17"/>
      <c r="G109" s="17"/>
    </row>
    <row r="110" spans="3:7" x14ac:dyDescent="0.2">
      <c r="C110" s="17"/>
      <c r="D110" s="17"/>
      <c r="E110" s="17"/>
      <c r="F110" s="17"/>
      <c r="G110" s="17"/>
    </row>
    <row r="111" spans="3:7" x14ac:dyDescent="0.2">
      <c r="C111" s="17"/>
      <c r="D111" s="17"/>
      <c r="E111" s="17"/>
      <c r="F111" s="17"/>
      <c r="G111" s="17"/>
    </row>
    <row r="112" spans="3:7" x14ac:dyDescent="0.2">
      <c r="C112" s="17"/>
      <c r="D112" s="17"/>
      <c r="E112" s="17"/>
      <c r="F112" s="17"/>
      <c r="G112" s="17"/>
    </row>
    <row r="113" spans="3:7" x14ac:dyDescent="0.2">
      <c r="C113" s="17"/>
      <c r="D113" s="17"/>
      <c r="E113" s="17"/>
      <c r="F113" s="17"/>
      <c r="G113" s="17"/>
    </row>
    <row r="114" spans="3:7" x14ac:dyDescent="0.2">
      <c r="C114" s="17"/>
      <c r="D114" s="17"/>
      <c r="E114" s="17"/>
      <c r="F114" s="17"/>
      <c r="G114" s="17"/>
    </row>
    <row r="115" spans="3:7" x14ac:dyDescent="0.2">
      <c r="C115" s="17"/>
      <c r="D115" s="17"/>
      <c r="E115" s="17"/>
      <c r="F115" s="17"/>
      <c r="G115" s="17"/>
    </row>
    <row r="116" spans="3:7" x14ac:dyDescent="0.2">
      <c r="C116" s="17"/>
      <c r="D116" s="17"/>
      <c r="E116" s="17"/>
      <c r="F116" s="17"/>
      <c r="G116" s="17"/>
    </row>
    <row r="117" spans="3:7" x14ac:dyDescent="0.2">
      <c r="C117" s="17"/>
      <c r="D117" s="17"/>
      <c r="E117" s="17"/>
      <c r="F117" s="17"/>
      <c r="G117" s="17"/>
    </row>
    <row r="118" spans="3:7" x14ac:dyDescent="0.2">
      <c r="C118" s="17"/>
      <c r="D118" s="17"/>
      <c r="E118" s="17"/>
      <c r="F118" s="17"/>
      <c r="G118" s="17"/>
    </row>
    <row r="119" spans="3:7" x14ac:dyDescent="0.2">
      <c r="C119" s="17"/>
      <c r="D119" s="17"/>
      <c r="E119" s="17"/>
      <c r="F119" s="17"/>
      <c r="G119" s="17"/>
    </row>
    <row r="120" spans="3:7" x14ac:dyDescent="0.2">
      <c r="C120" s="17"/>
      <c r="D120" s="17"/>
      <c r="E120" s="17"/>
      <c r="F120" s="17"/>
      <c r="G120" s="17"/>
    </row>
    <row r="121" spans="3:7" x14ac:dyDescent="0.2">
      <c r="C121" s="17"/>
      <c r="D121" s="17"/>
      <c r="E121" s="17"/>
      <c r="F121" s="17"/>
      <c r="G121" s="17"/>
    </row>
    <row r="122" spans="3:7" x14ac:dyDescent="0.2">
      <c r="C122" s="17"/>
      <c r="D122" s="17"/>
      <c r="E122" s="17"/>
      <c r="F122" s="17"/>
      <c r="G122" s="17"/>
    </row>
    <row r="123" spans="3:7" x14ac:dyDescent="0.2">
      <c r="C123" s="17"/>
      <c r="D123" s="17"/>
      <c r="E123" s="17"/>
      <c r="F123" s="17"/>
      <c r="G123" s="17"/>
    </row>
    <row r="124" spans="3:7" x14ac:dyDescent="0.2">
      <c r="C124" s="17"/>
      <c r="D124" s="17"/>
      <c r="E124" s="17"/>
      <c r="F124" s="17"/>
      <c r="G124" s="17"/>
    </row>
    <row r="125" spans="3:7" x14ac:dyDescent="0.2">
      <c r="C125" s="17"/>
      <c r="D125" s="17"/>
      <c r="E125" s="17"/>
      <c r="F125" s="17"/>
      <c r="G125" s="17"/>
    </row>
    <row r="126" spans="3:7" x14ac:dyDescent="0.2">
      <c r="C126" s="17"/>
      <c r="D126" s="17"/>
      <c r="E126" s="17"/>
      <c r="F126" s="17"/>
      <c r="G126" s="17"/>
    </row>
    <row r="127" spans="3:7" x14ac:dyDescent="0.2">
      <c r="C127" s="17"/>
      <c r="D127" s="17"/>
      <c r="E127" s="17"/>
      <c r="F127" s="17"/>
      <c r="G127" s="17"/>
    </row>
    <row r="128" spans="3:7" x14ac:dyDescent="0.2">
      <c r="C128" s="17"/>
      <c r="D128" s="17"/>
      <c r="E128" s="17"/>
      <c r="F128" s="17"/>
      <c r="G128" s="17"/>
    </row>
    <row r="129" spans="3:7" x14ac:dyDescent="0.2">
      <c r="C129" s="17"/>
      <c r="D129" s="17"/>
      <c r="E129" s="17"/>
      <c r="F129" s="17"/>
      <c r="G129" s="17"/>
    </row>
    <row r="130" spans="3:7" x14ac:dyDescent="0.2">
      <c r="C130" s="17"/>
      <c r="D130" s="17"/>
      <c r="E130" s="17"/>
      <c r="F130" s="17"/>
      <c r="G130" s="17"/>
    </row>
    <row r="131" spans="3:7" x14ac:dyDescent="0.2">
      <c r="C131" s="17"/>
      <c r="D131" s="17"/>
      <c r="E131" s="17"/>
      <c r="F131" s="17"/>
      <c r="G131" s="17"/>
    </row>
    <row r="132" spans="3:7" x14ac:dyDescent="0.2">
      <c r="C132" s="17"/>
      <c r="D132" s="17"/>
      <c r="E132" s="17"/>
      <c r="F132" s="17"/>
      <c r="G132" s="17"/>
    </row>
    <row r="133" spans="3:7" x14ac:dyDescent="0.2">
      <c r="C133" s="17"/>
      <c r="D133" s="17"/>
      <c r="E133" s="17"/>
      <c r="F133" s="17"/>
      <c r="G133" s="17"/>
    </row>
    <row r="134" spans="3:7" x14ac:dyDescent="0.2">
      <c r="C134" s="17"/>
      <c r="D134" s="17"/>
      <c r="E134" s="17"/>
      <c r="F134" s="17"/>
      <c r="G134" s="17"/>
    </row>
    <row r="135" spans="3:7" x14ac:dyDescent="0.2">
      <c r="C135" s="17"/>
      <c r="D135" s="17"/>
      <c r="E135" s="17"/>
      <c r="F135" s="17"/>
      <c r="G135" s="17"/>
    </row>
    <row r="136" spans="3:7" x14ac:dyDescent="0.2">
      <c r="C136" s="17"/>
      <c r="D136" s="17"/>
      <c r="E136" s="17"/>
      <c r="F136" s="17"/>
      <c r="G136" s="17"/>
    </row>
    <row r="137" spans="3:7" x14ac:dyDescent="0.2">
      <c r="C137" s="17"/>
      <c r="D137" s="17"/>
      <c r="E137" s="17"/>
      <c r="F137" s="17"/>
      <c r="G137" s="17"/>
    </row>
    <row r="138" spans="3:7" x14ac:dyDescent="0.2">
      <c r="C138" s="17"/>
      <c r="D138" s="17"/>
      <c r="E138" s="17"/>
      <c r="F138" s="17"/>
      <c r="G138" s="17"/>
    </row>
    <row r="139" spans="3:7" x14ac:dyDescent="0.2">
      <c r="C139" s="17"/>
      <c r="D139" s="17"/>
      <c r="E139" s="17"/>
      <c r="F139" s="17"/>
      <c r="G139" s="17"/>
    </row>
    <row r="140" spans="3:7" x14ac:dyDescent="0.2">
      <c r="C140" s="17"/>
      <c r="D140" s="17"/>
      <c r="E140" s="17"/>
      <c r="F140" s="17"/>
      <c r="G140" s="17"/>
    </row>
    <row r="141" spans="3:7" x14ac:dyDescent="0.2">
      <c r="C141" s="17"/>
      <c r="D141" s="17"/>
      <c r="E141" s="17"/>
      <c r="F141" s="17"/>
      <c r="G141" s="17"/>
    </row>
    <row r="142" spans="3:7" x14ac:dyDescent="0.2">
      <c r="C142" s="17"/>
      <c r="D142" s="17"/>
      <c r="E142" s="17"/>
      <c r="F142" s="17"/>
      <c r="G142" s="17"/>
    </row>
    <row r="143" spans="3:7" x14ac:dyDescent="0.2">
      <c r="C143" s="17"/>
      <c r="D143" s="17"/>
      <c r="E143" s="17"/>
      <c r="F143" s="17"/>
      <c r="G143" s="17"/>
    </row>
    <row r="144" spans="3:7" x14ac:dyDescent="0.2">
      <c r="C144" s="17"/>
      <c r="D144" s="17"/>
      <c r="E144" s="17"/>
      <c r="F144" s="17"/>
      <c r="G144" s="17"/>
    </row>
    <row r="145" spans="3:7" x14ac:dyDescent="0.2">
      <c r="C145" s="17"/>
      <c r="D145" s="17"/>
      <c r="E145" s="17"/>
      <c r="F145" s="17"/>
      <c r="G145" s="17"/>
    </row>
    <row r="146" spans="3:7" x14ac:dyDescent="0.2">
      <c r="C146" s="17"/>
      <c r="D146" s="17"/>
      <c r="E146" s="17"/>
      <c r="F146" s="17"/>
      <c r="G146" s="17"/>
    </row>
    <row r="147" spans="3:7" x14ac:dyDescent="0.2">
      <c r="C147" s="17"/>
      <c r="D147" s="17"/>
      <c r="E147" s="17"/>
      <c r="F147" s="17"/>
      <c r="G147" s="17"/>
    </row>
    <row r="148" spans="3:7" x14ac:dyDescent="0.2">
      <c r="C148" s="17"/>
      <c r="D148" s="17"/>
      <c r="E148" s="17"/>
      <c r="F148" s="17"/>
      <c r="G148" s="17"/>
    </row>
    <row r="149" spans="3:7" x14ac:dyDescent="0.2">
      <c r="C149" s="17"/>
      <c r="D149" s="17"/>
      <c r="E149" s="17"/>
      <c r="F149" s="17"/>
      <c r="G149" s="17"/>
    </row>
    <row r="150" spans="3:7" x14ac:dyDescent="0.2">
      <c r="C150" s="17"/>
      <c r="D150" s="17"/>
      <c r="E150" s="17"/>
      <c r="F150" s="17"/>
      <c r="G150" s="17"/>
    </row>
    <row r="151" spans="3:7" x14ac:dyDescent="0.2">
      <c r="C151" s="17"/>
      <c r="D151" s="17"/>
      <c r="E151" s="17"/>
      <c r="F151" s="17"/>
      <c r="G151" s="17"/>
    </row>
    <row r="152" spans="3:7" x14ac:dyDescent="0.2">
      <c r="C152" s="17"/>
      <c r="D152" s="17"/>
      <c r="E152" s="17"/>
      <c r="F152" s="17"/>
      <c r="G152" s="17"/>
    </row>
    <row r="153" spans="3:7" x14ac:dyDescent="0.2">
      <c r="C153" s="17"/>
      <c r="D153" s="17"/>
      <c r="E153" s="17"/>
      <c r="F153" s="17"/>
      <c r="G153" s="17"/>
    </row>
    <row r="154" spans="3:7" x14ac:dyDescent="0.2">
      <c r="C154" s="17"/>
      <c r="D154" s="17"/>
      <c r="E154" s="17"/>
      <c r="F154" s="17"/>
      <c r="G154" s="17"/>
    </row>
    <row r="155" spans="3:7" x14ac:dyDescent="0.2">
      <c r="C155" s="17"/>
      <c r="D155" s="17"/>
      <c r="E155" s="17"/>
      <c r="F155" s="17"/>
      <c r="G155" s="17"/>
    </row>
    <row r="156" spans="3:7" x14ac:dyDescent="0.2">
      <c r="C156" s="17"/>
      <c r="D156" s="17"/>
      <c r="E156" s="17"/>
      <c r="F156" s="17"/>
      <c r="G156" s="17"/>
    </row>
    <row r="157" spans="3:7" x14ac:dyDescent="0.2">
      <c r="C157" s="17"/>
      <c r="D157" s="17"/>
      <c r="E157" s="17"/>
      <c r="F157" s="17"/>
      <c r="G157" s="17"/>
    </row>
    <row r="158" spans="3:7" x14ac:dyDescent="0.2">
      <c r="C158" s="17"/>
      <c r="D158" s="17"/>
      <c r="E158" s="17"/>
      <c r="F158" s="17"/>
      <c r="G158" s="17"/>
    </row>
    <row r="159" spans="3:7" x14ac:dyDescent="0.2">
      <c r="C159" s="17"/>
      <c r="D159" s="17"/>
      <c r="E159" s="17"/>
      <c r="F159" s="17"/>
      <c r="G159" s="17"/>
    </row>
    <row r="160" spans="3:7" x14ac:dyDescent="0.2">
      <c r="C160" s="17"/>
      <c r="D160" s="17"/>
      <c r="E160" s="17"/>
      <c r="F160" s="17"/>
      <c r="G160" s="17"/>
    </row>
    <row r="161" spans="3:7" x14ac:dyDescent="0.2">
      <c r="C161" s="17"/>
      <c r="D161" s="17"/>
      <c r="E161" s="17"/>
      <c r="F161" s="17"/>
      <c r="G161" s="17"/>
    </row>
    <row r="162" spans="3:7" x14ac:dyDescent="0.2">
      <c r="C162" s="17"/>
      <c r="D162" s="17"/>
      <c r="E162" s="17"/>
      <c r="F162" s="17"/>
      <c r="G162" s="17"/>
    </row>
    <row r="163" spans="3:7" x14ac:dyDescent="0.2">
      <c r="C163" s="17"/>
      <c r="D163" s="17"/>
      <c r="E163" s="17"/>
      <c r="F163" s="17"/>
      <c r="G163" s="17"/>
    </row>
    <row r="164" spans="3:7" x14ac:dyDescent="0.2">
      <c r="C164" s="17"/>
      <c r="D164" s="17"/>
      <c r="E164" s="17"/>
      <c r="F164" s="17"/>
      <c r="G164" s="17"/>
    </row>
    <row r="165" spans="3:7" x14ac:dyDescent="0.2">
      <c r="C165" s="17"/>
      <c r="D165" s="17"/>
      <c r="E165" s="17"/>
      <c r="F165" s="17"/>
      <c r="G165" s="17"/>
    </row>
    <row r="166" spans="3:7" x14ac:dyDescent="0.2">
      <c r="C166" s="17"/>
      <c r="D166" s="17"/>
      <c r="E166" s="17"/>
      <c r="F166" s="17"/>
      <c r="G166" s="17"/>
    </row>
    <row r="167" spans="3:7" x14ac:dyDescent="0.2">
      <c r="C167" s="17"/>
      <c r="D167" s="17"/>
      <c r="E167" s="17"/>
      <c r="F167" s="17"/>
      <c r="G167" s="17"/>
    </row>
    <row r="168" spans="3:7" x14ac:dyDescent="0.2">
      <c r="C168" s="17"/>
      <c r="D168" s="17"/>
      <c r="E168" s="17"/>
      <c r="F168" s="17"/>
      <c r="G168" s="17"/>
    </row>
    <row r="169" spans="3:7" x14ac:dyDescent="0.2">
      <c r="C169" s="17"/>
      <c r="D169" s="17"/>
      <c r="E169" s="17"/>
      <c r="F169" s="17"/>
      <c r="G169" s="17"/>
    </row>
    <row r="170" spans="3:7" x14ac:dyDescent="0.2">
      <c r="C170" s="17"/>
      <c r="D170" s="17"/>
      <c r="E170" s="17"/>
      <c r="F170" s="17"/>
      <c r="G170" s="17"/>
    </row>
    <row r="171" spans="3:7" x14ac:dyDescent="0.2">
      <c r="C171" s="17"/>
      <c r="D171" s="17"/>
      <c r="E171" s="17"/>
      <c r="F171" s="17"/>
      <c r="G171" s="17"/>
    </row>
    <row r="172" spans="3:7" x14ac:dyDescent="0.2">
      <c r="C172" s="17"/>
      <c r="D172" s="17"/>
      <c r="E172" s="17"/>
      <c r="F172" s="17"/>
      <c r="G172" s="17"/>
    </row>
    <row r="173" spans="3:7" x14ac:dyDescent="0.2">
      <c r="C173" s="17"/>
      <c r="D173" s="17"/>
      <c r="E173" s="17"/>
      <c r="F173" s="17"/>
      <c r="G173" s="17"/>
    </row>
    <row r="174" spans="3:7" x14ac:dyDescent="0.2">
      <c r="C174" s="17"/>
      <c r="D174" s="17"/>
      <c r="E174" s="17"/>
      <c r="F174" s="17"/>
      <c r="G174" s="17"/>
    </row>
    <row r="175" spans="3:7" x14ac:dyDescent="0.2">
      <c r="C175" s="17"/>
      <c r="D175" s="17"/>
      <c r="E175" s="17"/>
      <c r="F175" s="17"/>
      <c r="G175" s="17"/>
    </row>
    <row r="176" spans="3:7" x14ac:dyDescent="0.2">
      <c r="C176" s="17"/>
      <c r="D176" s="17"/>
      <c r="E176" s="17"/>
      <c r="F176" s="17"/>
      <c r="G176" s="17"/>
    </row>
    <row r="177" spans="3:7" x14ac:dyDescent="0.2">
      <c r="C177" s="17"/>
      <c r="D177" s="17"/>
      <c r="E177" s="17"/>
      <c r="F177" s="17"/>
      <c r="G177" s="17"/>
    </row>
    <row r="178" spans="3:7" x14ac:dyDescent="0.2">
      <c r="C178" s="17"/>
      <c r="D178" s="17"/>
      <c r="E178" s="17"/>
      <c r="F178" s="17"/>
      <c r="G178" s="17"/>
    </row>
    <row r="179" spans="3:7" x14ac:dyDescent="0.2">
      <c r="C179" s="17"/>
      <c r="D179" s="17"/>
      <c r="E179" s="17"/>
      <c r="F179" s="17"/>
      <c r="G179" s="17"/>
    </row>
    <row r="180" spans="3:7" x14ac:dyDescent="0.2">
      <c r="C180" s="17"/>
      <c r="D180" s="17"/>
      <c r="E180" s="17"/>
      <c r="F180" s="17"/>
      <c r="G180" s="17"/>
    </row>
    <row r="181" spans="3:7" x14ac:dyDescent="0.2">
      <c r="C181" s="17"/>
      <c r="D181" s="17"/>
      <c r="E181" s="17"/>
      <c r="F181" s="17"/>
      <c r="G181" s="17"/>
    </row>
    <row r="182" spans="3:7" x14ac:dyDescent="0.2">
      <c r="C182" s="17"/>
      <c r="D182" s="17"/>
      <c r="E182" s="17"/>
      <c r="F182" s="17"/>
      <c r="G182" s="17"/>
    </row>
    <row r="183" spans="3:7" x14ac:dyDescent="0.2">
      <c r="C183" s="17"/>
      <c r="D183" s="17"/>
      <c r="E183" s="17"/>
      <c r="F183" s="17"/>
      <c r="G183" s="17"/>
    </row>
    <row r="184" spans="3:7" x14ac:dyDescent="0.2">
      <c r="C184" s="17"/>
      <c r="D184" s="17"/>
      <c r="E184" s="17"/>
      <c r="F184" s="17"/>
      <c r="G184" s="17"/>
    </row>
    <row r="185" spans="3:7" x14ac:dyDescent="0.2">
      <c r="C185" s="17"/>
      <c r="D185" s="17"/>
      <c r="E185" s="17"/>
      <c r="F185" s="17"/>
      <c r="G185" s="17"/>
    </row>
    <row r="186" spans="3:7" x14ac:dyDescent="0.2">
      <c r="C186" s="17"/>
      <c r="D186" s="17"/>
      <c r="E186" s="17"/>
      <c r="F186" s="17"/>
      <c r="G186" s="17"/>
    </row>
    <row r="187" spans="3:7" x14ac:dyDescent="0.2">
      <c r="C187" s="17"/>
      <c r="D187" s="17"/>
      <c r="E187" s="17"/>
      <c r="F187" s="17"/>
      <c r="G187" s="17"/>
    </row>
    <row r="188" spans="3:7" x14ac:dyDescent="0.2">
      <c r="C188" s="17"/>
      <c r="D188" s="17"/>
      <c r="E188" s="17"/>
      <c r="F188" s="17"/>
      <c r="G188" s="17"/>
    </row>
    <row r="189" spans="3:7" x14ac:dyDescent="0.2">
      <c r="C189" s="17"/>
      <c r="D189" s="17"/>
      <c r="E189" s="17"/>
      <c r="F189" s="17"/>
      <c r="G189" s="17"/>
    </row>
    <row r="190" spans="3:7" x14ac:dyDescent="0.2">
      <c r="C190" s="17"/>
      <c r="D190" s="17"/>
      <c r="E190" s="17"/>
      <c r="F190" s="17"/>
      <c r="G190" s="17"/>
    </row>
    <row r="191" spans="3:7" x14ac:dyDescent="0.2">
      <c r="C191" s="17"/>
      <c r="D191" s="17"/>
      <c r="E191" s="17"/>
      <c r="F191" s="17"/>
      <c r="G191" s="17"/>
    </row>
    <row r="192" spans="3:7" x14ac:dyDescent="0.2">
      <c r="C192" s="17"/>
      <c r="D192" s="17"/>
      <c r="E192" s="17"/>
      <c r="F192" s="17"/>
      <c r="G192" s="17"/>
    </row>
    <row r="193" spans="3:7" x14ac:dyDescent="0.2">
      <c r="C193" s="17"/>
      <c r="D193" s="17"/>
      <c r="E193" s="17"/>
      <c r="F193" s="17"/>
      <c r="G193" s="17"/>
    </row>
    <row r="194" spans="3:7" x14ac:dyDescent="0.2">
      <c r="C194" s="17"/>
      <c r="D194" s="17"/>
      <c r="E194" s="17"/>
      <c r="F194" s="17"/>
      <c r="G194" s="17"/>
    </row>
    <row r="195" spans="3:7" x14ac:dyDescent="0.2">
      <c r="C195" s="17"/>
      <c r="D195" s="17"/>
      <c r="E195" s="17"/>
      <c r="F195" s="17"/>
      <c r="G195" s="17"/>
    </row>
    <row r="196" spans="3:7" x14ac:dyDescent="0.2">
      <c r="C196" s="17"/>
      <c r="D196" s="17"/>
      <c r="E196" s="17"/>
      <c r="F196" s="17"/>
      <c r="G196" s="17"/>
    </row>
    <row r="197" spans="3:7" x14ac:dyDescent="0.2">
      <c r="C197" s="17"/>
      <c r="D197" s="17"/>
      <c r="E197" s="17"/>
      <c r="F197" s="17"/>
      <c r="G197" s="17"/>
    </row>
    <row r="198" spans="3:7" x14ac:dyDescent="0.2">
      <c r="C198" s="17"/>
      <c r="D198" s="17"/>
      <c r="E198" s="17"/>
      <c r="F198" s="17"/>
      <c r="G198" s="17"/>
    </row>
    <row r="199" spans="3:7" x14ac:dyDescent="0.2">
      <c r="C199" s="17"/>
      <c r="D199" s="17"/>
      <c r="E199" s="17"/>
      <c r="F199" s="17"/>
      <c r="G199" s="17"/>
    </row>
    <row r="200" spans="3:7" x14ac:dyDescent="0.2">
      <c r="C200" s="17"/>
      <c r="D200" s="17"/>
      <c r="E200" s="17"/>
      <c r="F200" s="17"/>
      <c r="G200" s="17"/>
    </row>
    <row r="201" spans="3:7" x14ac:dyDescent="0.2">
      <c r="C201" s="17"/>
      <c r="D201" s="17"/>
      <c r="E201" s="17"/>
      <c r="F201" s="17"/>
      <c r="G201" s="17"/>
    </row>
    <row r="202" spans="3:7" x14ac:dyDescent="0.2">
      <c r="C202" s="17"/>
      <c r="D202" s="17"/>
      <c r="E202" s="17"/>
      <c r="F202" s="17"/>
      <c r="G202" s="17"/>
    </row>
    <row r="203" spans="3:7" x14ac:dyDescent="0.2">
      <c r="C203" s="17"/>
      <c r="D203" s="17"/>
      <c r="E203" s="17"/>
      <c r="F203" s="17"/>
      <c r="G203" s="17"/>
    </row>
    <row r="204" spans="3:7" x14ac:dyDescent="0.2">
      <c r="C204" s="17"/>
      <c r="D204" s="17"/>
      <c r="E204" s="17"/>
      <c r="F204" s="17"/>
      <c r="G204" s="17"/>
    </row>
    <row r="205" spans="3:7" x14ac:dyDescent="0.2">
      <c r="C205" s="17"/>
      <c r="D205" s="17"/>
      <c r="E205" s="17"/>
      <c r="F205" s="17"/>
      <c r="G205" s="17"/>
    </row>
    <row r="206" spans="3:7" x14ac:dyDescent="0.2">
      <c r="C206" s="17"/>
      <c r="D206" s="17"/>
      <c r="E206" s="17"/>
      <c r="F206" s="17"/>
      <c r="G206" s="17"/>
    </row>
    <row r="207" spans="3:7" x14ac:dyDescent="0.2">
      <c r="C207" s="17"/>
      <c r="D207" s="17"/>
      <c r="E207" s="17"/>
      <c r="F207" s="17"/>
      <c r="G207" s="17"/>
    </row>
    <row r="208" spans="3:7" x14ac:dyDescent="0.2">
      <c r="C208" s="17"/>
      <c r="D208" s="17"/>
      <c r="E208" s="17"/>
      <c r="F208" s="17"/>
      <c r="G208" s="17"/>
    </row>
    <row r="209" spans="3:7" x14ac:dyDescent="0.2">
      <c r="C209" s="17"/>
      <c r="D209" s="17"/>
      <c r="E209" s="17"/>
      <c r="F209" s="17"/>
      <c r="G209" s="17"/>
    </row>
    <row r="210" spans="3:7" x14ac:dyDescent="0.2">
      <c r="C210" s="17"/>
      <c r="D210" s="17"/>
      <c r="E210" s="17"/>
      <c r="F210" s="17"/>
      <c r="G210" s="17"/>
    </row>
    <row r="211" spans="3:7" x14ac:dyDescent="0.2">
      <c r="C211" s="17"/>
      <c r="D211" s="17"/>
      <c r="E211" s="17"/>
      <c r="F211" s="17"/>
      <c r="G211" s="17"/>
    </row>
    <row r="212" spans="3:7" x14ac:dyDescent="0.2">
      <c r="C212" s="17"/>
      <c r="D212" s="17"/>
      <c r="E212" s="17"/>
      <c r="F212" s="17"/>
      <c r="G212" s="17"/>
    </row>
    <row r="213" spans="3:7" x14ac:dyDescent="0.2">
      <c r="C213" s="17"/>
      <c r="D213" s="17"/>
      <c r="E213" s="17"/>
      <c r="F213" s="17"/>
      <c r="G213" s="17"/>
    </row>
    <row r="214" spans="3:7" x14ac:dyDescent="0.2">
      <c r="C214" s="17"/>
      <c r="D214" s="17"/>
      <c r="E214" s="17"/>
      <c r="F214" s="17"/>
      <c r="G214" s="17"/>
    </row>
    <row r="215" spans="3:7" x14ac:dyDescent="0.2">
      <c r="C215" s="17"/>
      <c r="D215" s="17"/>
      <c r="E215" s="17"/>
      <c r="F215" s="17"/>
      <c r="G215" s="17"/>
    </row>
    <row r="216" spans="3:7" x14ac:dyDescent="0.2">
      <c r="C216" s="17"/>
      <c r="D216" s="17"/>
      <c r="E216" s="17"/>
      <c r="F216" s="17"/>
      <c r="G216" s="17"/>
    </row>
    <row r="217" spans="3:7" x14ac:dyDescent="0.2">
      <c r="C217" s="17"/>
      <c r="D217" s="17"/>
      <c r="E217" s="17"/>
      <c r="F217" s="17"/>
      <c r="G217" s="17"/>
    </row>
    <row r="218" spans="3:7" x14ac:dyDescent="0.2">
      <c r="C218" s="17"/>
      <c r="D218" s="17"/>
      <c r="E218" s="17"/>
      <c r="F218" s="17"/>
      <c r="G218" s="17"/>
    </row>
    <row r="219" spans="3:7" x14ac:dyDescent="0.2">
      <c r="C219" s="17"/>
      <c r="D219" s="17"/>
      <c r="E219" s="17"/>
      <c r="F219" s="17"/>
      <c r="G219" s="17"/>
    </row>
    <row r="220" spans="3:7" x14ac:dyDescent="0.2">
      <c r="C220" s="17"/>
      <c r="D220" s="17"/>
      <c r="E220" s="17"/>
      <c r="F220" s="17"/>
      <c r="G220" s="17"/>
    </row>
    <row r="221" spans="3:7" x14ac:dyDescent="0.2">
      <c r="C221" s="17"/>
      <c r="D221" s="17"/>
      <c r="E221" s="17"/>
      <c r="F221" s="17"/>
      <c r="G221" s="17"/>
    </row>
    <row r="222" spans="3:7" x14ac:dyDescent="0.2">
      <c r="C222" s="17"/>
      <c r="D222" s="17"/>
      <c r="E222" s="17"/>
      <c r="F222" s="17"/>
      <c r="G222" s="17"/>
    </row>
    <row r="223" spans="3:7" x14ac:dyDescent="0.2">
      <c r="C223" s="17"/>
      <c r="D223" s="17"/>
      <c r="E223" s="17"/>
      <c r="F223" s="17"/>
      <c r="G223" s="17"/>
    </row>
    <row r="224" spans="3:7" x14ac:dyDescent="0.2">
      <c r="C224" s="17"/>
      <c r="D224" s="17"/>
      <c r="E224" s="17"/>
      <c r="F224" s="17"/>
      <c r="G224" s="17"/>
    </row>
    <row r="225" spans="3:7" x14ac:dyDescent="0.2">
      <c r="C225" s="17"/>
      <c r="D225" s="17"/>
      <c r="E225" s="17"/>
      <c r="F225" s="17"/>
      <c r="G225" s="17"/>
    </row>
    <row r="226" spans="3:7" x14ac:dyDescent="0.2">
      <c r="C226" s="17"/>
      <c r="D226" s="17"/>
      <c r="E226" s="17"/>
      <c r="F226" s="17"/>
      <c r="G226" s="17"/>
    </row>
    <row r="227" spans="3:7" x14ac:dyDescent="0.2">
      <c r="C227" s="17"/>
      <c r="D227" s="17"/>
      <c r="E227" s="17"/>
      <c r="F227" s="17"/>
      <c r="G227" s="17"/>
    </row>
    <row r="228" spans="3:7" x14ac:dyDescent="0.2">
      <c r="C228" s="17"/>
      <c r="D228" s="17"/>
      <c r="E228" s="17"/>
      <c r="F228" s="17"/>
      <c r="G228" s="17"/>
    </row>
    <row r="229" spans="3:7" x14ac:dyDescent="0.2">
      <c r="C229" s="17"/>
      <c r="D229" s="17"/>
      <c r="E229" s="17"/>
      <c r="F229" s="17"/>
      <c r="G229" s="17"/>
    </row>
    <row r="230" spans="3:7" x14ac:dyDescent="0.2">
      <c r="C230" s="17"/>
      <c r="D230" s="17"/>
      <c r="E230" s="17"/>
      <c r="F230" s="17"/>
      <c r="G230" s="17"/>
    </row>
    <row r="231" spans="3:7" x14ac:dyDescent="0.2">
      <c r="C231" s="17"/>
      <c r="D231" s="17"/>
      <c r="E231" s="17"/>
      <c r="F231" s="17"/>
      <c r="G231" s="17"/>
    </row>
    <row r="232" spans="3:7" x14ac:dyDescent="0.2">
      <c r="C232" s="17"/>
      <c r="D232" s="17"/>
      <c r="E232" s="17"/>
      <c r="F232" s="17"/>
      <c r="G232" s="17"/>
    </row>
    <row r="233" spans="3:7" x14ac:dyDescent="0.2">
      <c r="C233" s="17"/>
      <c r="D233" s="17"/>
      <c r="E233" s="17"/>
      <c r="F233" s="17"/>
      <c r="G233" s="17"/>
    </row>
    <row r="234" spans="3:7" x14ac:dyDescent="0.2">
      <c r="C234" s="17"/>
      <c r="D234" s="17"/>
      <c r="E234" s="17"/>
      <c r="F234" s="17"/>
      <c r="G234" s="17"/>
    </row>
    <row r="235" spans="3:7" x14ac:dyDescent="0.2">
      <c r="C235" s="17"/>
      <c r="D235" s="17"/>
      <c r="E235" s="17"/>
      <c r="F235" s="17"/>
      <c r="G235" s="17"/>
    </row>
    <row r="236" spans="3:7" x14ac:dyDescent="0.2">
      <c r="C236" s="17"/>
      <c r="D236" s="17"/>
      <c r="E236" s="17"/>
      <c r="F236" s="17"/>
      <c r="G236" s="17"/>
    </row>
    <row r="237" spans="3:7" x14ac:dyDescent="0.2">
      <c r="C237" s="17"/>
      <c r="D237" s="17"/>
      <c r="E237" s="17"/>
      <c r="F237" s="17"/>
      <c r="G237" s="17"/>
    </row>
    <row r="238" spans="3:7" x14ac:dyDescent="0.2">
      <c r="C238" s="17"/>
      <c r="D238" s="17"/>
      <c r="E238" s="17"/>
      <c r="F238" s="17"/>
      <c r="G238" s="17"/>
    </row>
    <row r="239" spans="3:7" x14ac:dyDescent="0.2">
      <c r="C239" s="17"/>
      <c r="D239" s="17"/>
      <c r="E239" s="17"/>
      <c r="F239" s="17"/>
      <c r="G239" s="17"/>
    </row>
    <row r="240" spans="3:7" x14ac:dyDescent="0.2">
      <c r="C240" s="17"/>
      <c r="D240" s="17"/>
      <c r="E240" s="17"/>
      <c r="F240" s="17"/>
      <c r="G240" s="17"/>
    </row>
    <row r="241" spans="3:7" x14ac:dyDescent="0.2">
      <c r="C241" s="17"/>
      <c r="D241" s="17"/>
      <c r="E241" s="17"/>
      <c r="F241" s="17"/>
      <c r="G241" s="17"/>
    </row>
    <row r="242" spans="3:7" x14ac:dyDescent="0.2">
      <c r="C242" s="17"/>
      <c r="D242" s="17"/>
      <c r="E242" s="17"/>
      <c r="F242" s="17"/>
      <c r="G242" s="17"/>
    </row>
    <row r="243" spans="3:7" x14ac:dyDescent="0.2">
      <c r="C243" s="17"/>
      <c r="D243" s="17"/>
      <c r="E243" s="17"/>
      <c r="F243" s="17"/>
      <c r="G243" s="17"/>
    </row>
    <row r="244" spans="3:7" x14ac:dyDescent="0.2">
      <c r="C244" s="17"/>
      <c r="D244" s="17"/>
      <c r="E244" s="17"/>
      <c r="F244" s="17"/>
      <c r="G244" s="17"/>
    </row>
    <row r="245" spans="3:7" x14ac:dyDescent="0.2">
      <c r="C245" s="17"/>
      <c r="D245" s="17"/>
      <c r="E245" s="17"/>
      <c r="F245" s="17"/>
      <c r="G245" s="17"/>
    </row>
    <row r="246" spans="3:7" x14ac:dyDescent="0.2">
      <c r="C246" s="17"/>
      <c r="D246" s="17"/>
      <c r="E246" s="17"/>
      <c r="F246" s="17"/>
      <c r="G246" s="17"/>
    </row>
    <row r="247" spans="3:7" x14ac:dyDescent="0.2">
      <c r="C247" s="17"/>
      <c r="D247" s="17"/>
      <c r="E247" s="17"/>
      <c r="F247" s="17"/>
      <c r="G247" s="17"/>
    </row>
    <row r="248" spans="3:7" x14ac:dyDescent="0.2">
      <c r="C248" s="17"/>
      <c r="D248" s="17"/>
      <c r="E248" s="17"/>
      <c r="F248" s="17"/>
      <c r="G248" s="17"/>
    </row>
    <row r="249" spans="3:7" x14ac:dyDescent="0.2">
      <c r="C249" s="17"/>
      <c r="D249" s="17"/>
      <c r="E249" s="17"/>
      <c r="F249" s="17"/>
      <c r="G249" s="17"/>
    </row>
    <row r="250" spans="3:7" x14ac:dyDescent="0.2">
      <c r="C250" s="17"/>
      <c r="D250" s="17"/>
      <c r="E250" s="17"/>
      <c r="F250" s="17"/>
      <c r="G250" s="17"/>
    </row>
    <row r="251" spans="3:7" x14ac:dyDescent="0.2">
      <c r="C251" s="17"/>
      <c r="D251" s="17"/>
      <c r="E251" s="17"/>
      <c r="F251" s="17"/>
      <c r="G251" s="17"/>
    </row>
    <row r="252" spans="3:7" x14ac:dyDescent="0.2">
      <c r="C252" s="17"/>
      <c r="D252" s="17"/>
      <c r="E252" s="17"/>
      <c r="F252" s="17"/>
      <c r="G252" s="17"/>
    </row>
    <row r="253" spans="3:7" x14ac:dyDescent="0.2">
      <c r="C253" s="17"/>
      <c r="D253" s="17"/>
      <c r="E253" s="17"/>
      <c r="F253" s="17"/>
      <c r="G253" s="17"/>
    </row>
    <row r="254" spans="3:7" x14ac:dyDescent="0.2">
      <c r="C254" s="17"/>
      <c r="D254" s="17"/>
      <c r="E254" s="17"/>
      <c r="F254" s="17"/>
      <c r="G254" s="17"/>
    </row>
    <row r="255" spans="3:7" x14ac:dyDescent="0.2">
      <c r="C255" s="17"/>
      <c r="D255" s="17"/>
      <c r="E255" s="17"/>
      <c r="F255" s="17"/>
      <c r="G255" s="17"/>
    </row>
    <row r="256" spans="3:7" x14ac:dyDescent="0.2">
      <c r="C256" s="17"/>
      <c r="D256" s="17"/>
      <c r="E256" s="17"/>
      <c r="F256" s="17"/>
      <c r="G256" s="17"/>
    </row>
    <row r="257" spans="3:7" x14ac:dyDescent="0.2">
      <c r="C257" s="17"/>
      <c r="D257" s="17"/>
      <c r="E257" s="17"/>
      <c r="F257" s="17"/>
      <c r="G257" s="17"/>
    </row>
    <row r="258" spans="3:7" x14ac:dyDescent="0.2">
      <c r="C258" s="17"/>
      <c r="D258" s="17"/>
      <c r="E258" s="17"/>
      <c r="F258" s="17"/>
      <c r="G258" s="17"/>
    </row>
    <row r="259" spans="3:7" x14ac:dyDescent="0.2">
      <c r="C259" s="17"/>
      <c r="D259" s="17"/>
      <c r="E259" s="17"/>
      <c r="F259" s="17"/>
      <c r="G259" s="17"/>
    </row>
    <row r="260" spans="3:7" x14ac:dyDescent="0.2">
      <c r="C260" s="17"/>
      <c r="D260" s="17"/>
      <c r="E260" s="17"/>
      <c r="F260" s="17"/>
      <c r="G260" s="17"/>
    </row>
    <row r="261" spans="3:7" x14ac:dyDescent="0.2">
      <c r="C261" s="17"/>
      <c r="D261" s="17"/>
      <c r="E261" s="17"/>
      <c r="F261" s="17"/>
      <c r="G261" s="17"/>
    </row>
    <row r="262" spans="3:7" x14ac:dyDescent="0.2">
      <c r="C262" s="17"/>
      <c r="D262" s="17"/>
      <c r="E262" s="17"/>
      <c r="F262" s="17"/>
      <c r="G262" s="17"/>
    </row>
    <row r="263" spans="3:7" x14ac:dyDescent="0.2">
      <c r="C263" s="17"/>
      <c r="D263" s="17"/>
      <c r="E263" s="17"/>
      <c r="F263" s="17"/>
      <c r="G263" s="17"/>
    </row>
    <row r="264" spans="3:7" x14ac:dyDescent="0.2">
      <c r="C264" s="17"/>
      <c r="D264" s="17"/>
      <c r="E264" s="17"/>
      <c r="F264" s="17"/>
      <c r="G264" s="17"/>
    </row>
    <row r="265" spans="3:7" x14ac:dyDescent="0.2">
      <c r="C265" s="17"/>
      <c r="D265" s="17"/>
      <c r="E265" s="17"/>
      <c r="F265" s="17"/>
      <c r="G265" s="17"/>
    </row>
    <row r="266" spans="3:7" x14ac:dyDescent="0.2">
      <c r="C266" s="17"/>
      <c r="D266" s="17"/>
      <c r="E266" s="17"/>
      <c r="F266" s="17"/>
      <c r="G266" s="17"/>
    </row>
    <row r="267" spans="3:7" x14ac:dyDescent="0.2">
      <c r="C267" s="17"/>
      <c r="D267" s="17"/>
      <c r="E267" s="17"/>
      <c r="F267" s="17"/>
      <c r="G267" s="17"/>
    </row>
    <row r="268" spans="3:7" x14ac:dyDescent="0.2">
      <c r="C268" s="17"/>
      <c r="D268" s="17"/>
      <c r="E268" s="17"/>
      <c r="F268" s="17"/>
      <c r="G268" s="17"/>
    </row>
    <row r="269" spans="3:7" x14ac:dyDescent="0.2">
      <c r="C269" s="17"/>
      <c r="D269" s="17"/>
      <c r="E269" s="17"/>
      <c r="F269" s="17"/>
      <c r="G269" s="17"/>
    </row>
    <row r="270" spans="3:7" x14ac:dyDescent="0.2">
      <c r="C270" s="17"/>
      <c r="D270" s="17"/>
      <c r="E270" s="17"/>
      <c r="F270" s="17"/>
      <c r="G270" s="17"/>
    </row>
    <row r="271" spans="3:7" x14ac:dyDescent="0.2">
      <c r="C271" s="17"/>
      <c r="D271" s="17"/>
      <c r="E271" s="17"/>
      <c r="F271" s="17"/>
      <c r="G271" s="17"/>
    </row>
    <row r="272" spans="3:7" x14ac:dyDescent="0.2">
      <c r="C272" s="17"/>
      <c r="D272" s="17"/>
      <c r="E272" s="17"/>
      <c r="F272" s="17"/>
      <c r="G272" s="17"/>
    </row>
    <row r="273" spans="3:7" x14ac:dyDescent="0.2">
      <c r="C273" s="17"/>
      <c r="D273" s="17"/>
      <c r="E273" s="17"/>
      <c r="F273" s="17"/>
      <c r="G273" s="17"/>
    </row>
    <row r="274" spans="3:7" x14ac:dyDescent="0.2">
      <c r="C274" s="17"/>
      <c r="D274" s="17"/>
      <c r="E274" s="17"/>
      <c r="F274" s="17"/>
      <c r="G274" s="17"/>
    </row>
    <row r="275" spans="3:7" x14ac:dyDescent="0.2">
      <c r="C275" s="17"/>
      <c r="D275" s="17"/>
      <c r="E275" s="17"/>
      <c r="F275" s="17"/>
      <c r="G275" s="17"/>
    </row>
    <row r="276" spans="3:7" x14ac:dyDescent="0.2">
      <c r="C276" s="17"/>
      <c r="D276" s="17"/>
      <c r="E276" s="17"/>
      <c r="F276" s="17"/>
      <c r="G276" s="17"/>
    </row>
    <row r="277" spans="3:7" x14ac:dyDescent="0.2">
      <c r="C277" s="17"/>
      <c r="D277" s="17"/>
      <c r="E277" s="17"/>
      <c r="F277" s="17"/>
      <c r="G277" s="17"/>
    </row>
    <row r="278" spans="3:7" x14ac:dyDescent="0.2">
      <c r="C278" s="17"/>
      <c r="D278" s="17"/>
      <c r="E278" s="17"/>
      <c r="F278" s="17"/>
      <c r="G278" s="17"/>
    </row>
    <row r="279" spans="3:7" x14ac:dyDescent="0.2">
      <c r="C279" s="17"/>
      <c r="D279" s="17"/>
      <c r="E279" s="17"/>
      <c r="F279" s="17"/>
      <c r="G279" s="17"/>
    </row>
    <row r="280" spans="3:7" x14ac:dyDescent="0.2">
      <c r="C280" s="17"/>
      <c r="D280" s="17"/>
      <c r="E280" s="17"/>
      <c r="F280" s="17"/>
      <c r="G280" s="17"/>
    </row>
    <row r="281" spans="3:7" x14ac:dyDescent="0.2">
      <c r="C281" s="17"/>
      <c r="D281" s="17"/>
      <c r="E281" s="17"/>
      <c r="F281" s="17"/>
      <c r="G281" s="17"/>
    </row>
    <row r="282" spans="3:7" x14ac:dyDescent="0.2">
      <c r="C282" s="17"/>
      <c r="D282" s="17"/>
      <c r="E282" s="17"/>
      <c r="F282" s="17"/>
      <c r="G282" s="17"/>
    </row>
    <row r="283" spans="3:7" x14ac:dyDescent="0.2">
      <c r="C283" s="17"/>
      <c r="D283" s="17"/>
      <c r="E283" s="17"/>
      <c r="F283" s="17"/>
      <c r="G283" s="17"/>
    </row>
    <row r="284" spans="3:7" x14ac:dyDescent="0.2">
      <c r="C284" s="17"/>
      <c r="D284" s="17"/>
      <c r="E284" s="17"/>
      <c r="F284" s="17"/>
      <c r="G284" s="17"/>
    </row>
    <row r="285" spans="3:7" x14ac:dyDescent="0.2">
      <c r="C285" s="17"/>
      <c r="D285" s="17"/>
      <c r="E285" s="17"/>
      <c r="F285" s="17"/>
      <c r="G285" s="17"/>
    </row>
    <row r="286" spans="3:7" x14ac:dyDescent="0.2">
      <c r="C286" s="17"/>
      <c r="D286" s="17"/>
      <c r="E286" s="17"/>
      <c r="F286" s="17"/>
      <c r="G286" s="17"/>
    </row>
    <row r="287" spans="3:7" x14ac:dyDescent="0.2">
      <c r="C287" s="17"/>
      <c r="D287" s="17"/>
      <c r="E287" s="17"/>
      <c r="F287" s="17"/>
      <c r="G287" s="17"/>
    </row>
    <row r="288" spans="3:7" x14ac:dyDescent="0.2">
      <c r="C288" s="17"/>
      <c r="D288" s="17"/>
      <c r="E288" s="17"/>
      <c r="F288" s="17"/>
      <c r="G288" s="17"/>
    </row>
    <row r="289" spans="3:7" x14ac:dyDescent="0.2">
      <c r="C289" s="17"/>
      <c r="D289" s="17"/>
      <c r="E289" s="17"/>
      <c r="F289" s="17"/>
      <c r="G289" s="17"/>
    </row>
    <row r="290" spans="3:7" x14ac:dyDescent="0.2">
      <c r="C290" s="17"/>
      <c r="D290" s="17"/>
      <c r="E290" s="17"/>
      <c r="F290" s="17"/>
      <c r="G290" s="17"/>
    </row>
    <row r="291" spans="3:7" x14ac:dyDescent="0.2">
      <c r="C291" s="17"/>
      <c r="D291" s="17"/>
      <c r="E291" s="17"/>
      <c r="F291" s="17"/>
      <c r="G291" s="17"/>
    </row>
    <row r="292" spans="3:7" x14ac:dyDescent="0.2">
      <c r="C292" s="17"/>
      <c r="D292" s="17"/>
      <c r="E292" s="17"/>
      <c r="F292" s="17"/>
      <c r="G292" s="17"/>
    </row>
    <row r="293" spans="3:7" x14ac:dyDescent="0.2">
      <c r="C293" s="17"/>
      <c r="D293" s="17"/>
      <c r="E293" s="17"/>
      <c r="F293" s="17"/>
      <c r="G293" s="17"/>
    </row>
    <row r="294" spans="3:7" x14ac:dyDescent="0.2">
      <c r="C294" s="17"/>
      <c r="D294" s="17"/>
      <c r="E294" s="17"/>
      <c r="F294" s="17"/>
      <c r="G294" s="17"/>
    </row>
    <row r="295" spans="3:7" x14ac:dyDescent="0.2">
      <c r="C295" s="17"/>
      <c r="D295" s="17"/>
      <c r="E295" s="17"/>
      <c r="F295" s="17"/>
      <c r="G295" s="17"/>
    </row>
    <row r="296" spans="3:7" x14ac:dyDescent="0.2">
      <c r="C296" s="17"/>
      <c r="D296" s="17"/>
      <c r="E296" s="17"/>
      <c r="F296" s="17"/>
      <c r="G296" s="17"/>
    </row>
    <row r="297" spans="3:7" x14ac:dyDescent="0.2">
      <c r="C297" s="17"/>
      <c r="D297" s="17"/>
      <c r="E297" s="17"/>
      <c r="F297" s="17"/>
      <c r="G297" s="17"/>
    </row>
    <row r="298" spans="3:7" x14ac:dyDescent="0.2">
      <c r="C298" s="17"/>
      <c r="D298" s="17"/>
      <c r="E298" s="17"/>
      <c r="F298" s="17"/>
      <c r="G298" s="17"/>
    </row>
    <row r="299" spans="3:7" x14ac:dyDescent="0.2">
      <c r="C299" s="17"/>
      <c r="D299" s="17"/>
      <c r="E299" s="17"/>
      <c r="F299" s="17"/>
      <c r="G299" s="17"/>
    </row>
    <row r="300" spans="3:7" x14ac:dyDescent="0.2">
      <c r="C300" s="17"/>
      <c r="D300" s="17"/>
      <c r="E300" s="17"/>
      <c r="F300" s="17"/>
      <c r="G300" s="17"/>
    </row>
    <row r="301" spans="3:7" x14ac:dyDescent="0.2">
      <c r="C301" s="17"/>
      <c r="D301" s="17"/>
      <c r="E301" s="17"/>
      <c r="F301" s="17"/>
      <c r="G301" s="17"/>
    </row>
    <row r="302" spans="3:7" x14ac:dyDescent="0.2">
      <c r="C302" s="17"/>
      <c r="D302" s="17"/>
      <c r="E302" s="17"/>
      <c r="F302" s="17"/>
      <c r="G302" s="17"/>
    </row>
    <row r="303" spans="3:7" x14ac:dyDescent="0.2">
      <c r="C303" s="17"/>
      <c r="D303" s="17"/>
      <c r="E303" s="17"/>
      <c r="F303" s="17"/>
      <c r="G303" s="17"/>
    </row>
    <row r="304" spans="3:7" x14ac:dyDescent="0.2">
      <c r="C304" s="17"/>
      <c r="D304" s="17"/>
      <c r="E304" s="17"/>
      <c r="F304" s="17"/>
      <c r="G304" s="17"/>
    </row>
    <row r="305" spans="3:7" x14ac:dyDescent="0.2">
      <c r="C305" s="17"/>
      <c r="D305" s="17"/>
      <c r="E305" s="17"/>
      <c r="F305" s="17"/>
      <c r="G305" s="17"/>
    </row>
    <row r="306" spans="3:7" x14ac:dyDescent="0.2">
      <c r="C306" s="17"/>
      <c r="D306" s="17"/>
      <c r="E306" s="17"/>
      <c r="F306" s="17"/>
      <c r="G306" s="17"/>
    </row>
    <row r="307" spans="3:7" x14ac:dyDescent="0.2">
      <c r="C307" s="17"/>
      <c r="D307" s="17"/>
      <c r="E307" s="17"/>
      <c r="F307" s="17"/>
      <c r="G307" s="17"/>
    </row>
    <row r="308" spans="3:7" x14ac:dyDescent="0.2">
      <c r="C308" s="17"/>
      <c r="D308" s="17"/>
      <c r="E308" s="17"/>
      <c r="F308" s="17"/>
      <c r="G308" s="17"/>
    </row>
    <row r="309" spans="3:7" x14ac:dyDescent="0.2">
      <c r="C309" s="17"/>
      <c r="D309" s="17"/>
      <c r="E309" s="17"/>
      <c r="F309" s="17"/>
      <c r="G309" s="17"/>
    </row>
    <row r="310" spans="3:7" x14ac:dyDescent="0.2">
      <c r="C310" s="17"/>
      <c r="D310" s="17"/>
      <c r="E310" s="17"/>
      <c r="F310" s="17"/>
      <c r="G310" s="17"/>
    </row>
    <row r="311" spans="3:7" x14ac:dyDescent="0.2">
      <c r="C311" s="17"/>
      <c r="D311" s="17"/>
      <c r="E311" s="17"/>
      <c r="F311" s="17"/>
      <c r="G311" s="17"/>
    </row>
    <row r="312" spans="3:7" x14ac:dyDescent="0.2">
      <c r="C312" s="17"/>
      <c r="D312" s="17"/>
      <c r="E312" s="17"/>
      <c r="F312" s="17"/>
      <c r="G312" s="17"/>
    </row>
    <row r="313" spans="3:7" x14ac:dyDescent="0.2">
      <c r="C313" s="17"/>
      <c r="D313" s="17"/>
      <c r="E313" s="17"/>
      <c r="F313" s="17"/>
      <c r="G313" s="17"/>
    </row>
    <row r="314" spans="3:7" x14ac:dyDescent="0.2">
      <c r="C314" s="17"/>
      <c r="D314" s="17"/>
      <c r="E314" s="17"/>
      <c r="F314" s="17"/>
      <c r="G314" s="17"/>
    </row>
    <row r="315" spans="3:7" x14ac:dyDescent="0.2">
      <c r="C315" s="17"/>
      <c r="D315" s="17"/>
      <c r="E315" s="17"/>
      <c r="F315" s="17"/>
      <c r="G315" s="17"/>
    </row>
    <row r="316" spans="3:7" x14ac:dyDescent="0.2">
      <c r="C316" s="17"/>
      <c r="D316" s="17"/>
      <c r="E316" s="17"/>
      <c r="F316" s="17"/>
      <c r="G316" s="17"/>
    </row>
    <row r="317" spans="3:7" x14ac:dyDescent="0.2">
      <c r="C317" s="17"/>
      <c r="D317" s="17"/>
      <c r="E317" s="17"/>
      <c r="F317" s="17"/>
      <c r="G317" s="17"/>
    </row>
    <row r="318" spans="3:7" x14ac:dyDescent="0.2">
      <c r="C318" s="17"/>
      <c r="D318" s="17"/>
      <c r="E318" s="17"/>
      <c r="F318" s="17"/>
      <c r="G318" s="17"/>
    </row>
    <row r="319" spans="3:7" x14ac:dyDescent="0.2">
      <c r="C319" s="17"/>
      <c r="D319" s="17"/>
      <c r="E319" s="17"/>
      <c r="F319" s="17"/>
      <c r="G319" s="17"/>
    </row>
    <row r="320" spans="3:7" x14ac:dyDescent="0.2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R70"/>
  <sheetViews>
    <sheetView topLeftCell="A55" workbookViewId="0">
      <selection activeCell="B12" sqref="B12"/>
    </sheetView>
  </sheetViews>
  <sheetFormatPr defaultColWidth="8.7109375" defaultRowHeight="12.75" x14ac:dyDescent="0.2"/>
  <cols>
    <col min="1" max="1" width="8.7109375" style="12"/>
    <col min="2" max="2" width="16.140625" style="12" customWidth="1"/>
    <col min="3" max="3" width="11.28515625" style="12" customWidth="1"/>
    <col min="4" max="7" width="10.85546875" style="12" customWidth="1"/>
    <col min="8" max="8" width="8.7109375" style="12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71</v>
      </c>
    </row>
    <row r="4" spans="1:18" ht="13.5" thickBot="1" x14ac:dyDescent="0.25">
      <c r="A4" s="22" t="s">
        <v>77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21">
        <f>+'Løntabel oktober 2018'!D7</f>
        <v>2.0299999999999999E-2</v>
      </c>
    </row>
    <row r="8" spans="1:18" ht="13.5" thickBot="1" x14ac:dyDescent="0.25"/>
    <row r="9" spans="1:18" ht="13.5" thickBot="1" x14ac:dyDescent="0.25">
      <c r="A9" s="22" t="s">
        <v>83</v>
      </c>
      <c r="D9" s="27">
        <v>32</v>
      </c>
      <c r="N9" s="2"/>
      <c r="Q9" s="25"/>
    </row>
    <row r="10" spans="1:18" x14ac:dyDescent="0.2">
      <c r="D10" s="26"/>
      <c r="F10" s="2"/>
      <c r="N10" s="2"/>
      <c r="Q10" s="25"/>
    </row>
    <row r="11" spans="1:18" x14ac:dyDescent="0.2">
      <c r="A11" s="12" t="s">
        <v>1</v>
      </c>
      <c r="D11" s="13">
        <v>5.5E-2</v>
      </c>
      <c r="N11" s="2"/>
      <c r="Q11" s="25"/>
    </row>
    <row r="12" spans="1:18" x14ac:dyDescent="0.2">
      <c r="A12" s="12" t="s">
        <v>2</v>
      </c>
      <c r="D12" s="13">
        <v>0.11</v>
      </c>
    </row>
    <row r="13" spans="1:18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2018'!C15/37*$D$9))+($D$69*((37-$D$9)/37))</f>
        <v>21299.042531239116</v>
      </c>
      <c r="D18" s="6">
        <f>(('Løntabel oktober 2018'!D15/37*$D$9))+($D$69*((37-$D$9)/37))</f>
        <v>21647.275724068946</v>
      </c>
      <c r="E18" s="6">
        <f>(('Løntabel oktober 2018'!E15/37*$D$9))+($D$69*((37-$D$9)/37))</f>
        <v>21888.375210949001</v>
      </c>
      <c r="F18" s="6">
        <f>(('Løntabel oktober 2018'!F15/37*$D$9))+($D$69*((37-$D$9)/37))</f>
        <v>22236.618344186765</v>
      </c>
      <c r="G18" s="6">
        <f>(('Løntabel oktober 2018'!G15/37*$D$9))+($D$69*((37-$D$9)/37))</f>
        <v>22477.727966730436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2" t="s">
        <v>16</v>
      </c>
      <c r="C19" s="14">
        <f>C18*$D$11</f>
        <v>1171.4473392181515</v>
      </c>
      <c r="D19" s="14">
        <f>D18*$D$11</f>
        <v>1190.6001648237921</v>
      </c>
      <c r="E19" s="14">
        <f>E18*$D$11</f>
        <v>1203.8606366021952</v>
      </c>
      <c r="F19" s="14">
        <f>F18*$D$11</f>
        <v>1223.014008930272</v>
      </c>
      <c r="G19" s="14">
        <f>G18*$D$11</f>
        <v>1236.275038170174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">
      <c r="A20" s="2"/>
      <c r="B20" s="12" t="s">
        <v>22</v>
      </c>
      <c r="C20" s="14">
        <f>C18-C19</f>
        <v>20127.595192020966</v>
      </c>
      <c r="D20" s="14">
        <f>D18-D19</f>
        <v>20456.675559245155</v>
      </c>
      <c r="E20" s="14">
        <f>E18-E19</f>
        <v>20684.514574346806</v>
      </c>
      <c r="F20" s="14">
        <f>F18-F19</f>
        <v>21013.604335256492</v>
      </c>
      <c r="G20" s="14">
        <f>G18-G19</f>
        <v>21241.452928560262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">
      <c r="A21" s="2"/>
      <c r="B21" s="12" t="s">
        <v>27</v>
      </c>
      <c r="C21" s="14">
        <f>C18*$D$12</f>
        <v>2342.8946784363029</v>
      </c>
      <c r="D21" s="14">
        <f>D18*$D$12</f>
        <v>2381.2003296475841</v>
      </c>
      <c r="E21" s="14">
        <f>E18*$D$12</f>
        <v>2407.7212732043904</v>
      </c>
      <c r="F21" s="14">
        <f>F18*$D$12</f>
        <v>2446.028017860544</v>
      </c>
      <c r="G21" s="14">
        <f>G18*$D$12</f>
        <v>2472.5500763403479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">
      <c r="A24" s="4">
        <v>24</v>
      </c>
      <c r="B24" s="5" t="s">
        <v>10</v>
      </c>
      <c r="C24" s="6">
        <f>(('Løntabel oktober 2018'!C21/37*$D$9))+($D$69*((37-$D$9)/37))</f>
        <v>22985.461871060339</v>
      </c>
      <c r="D24" s="6">
        <f>(('Løntabel oktober 2018'!D21/37*$D$9))+($D$69*((37-$D$9)/37))</f>
        <v>23331.550836207298</v>
      </c>
      <c r="E24" s="6">
        <f>(('Løntabel oktober 2018'!E21/37*$D$9))+($D$69*((37-$D$9)/37))</f>
        <v>23571.195221811315</v>
      </c>
      <c r="F24" s="6">
        <f>(('Løntabel oktober 2018'!F21/37*$D$9))+($D$69*((37-$D$9)/37))</f>
        <v>23917.28418695827</v>
      </c>
      <c r="G24" s="6">
        <f>(('Løntabel oktober 2018'!G21/37*$D$9))+($D$69*((37-$D$9)/37))</f>
        <v>24156.835677371182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">
      <c r="A25" s="2"/>
      <c r="B25" s="2" t="s">
        <v>16</v>
      </c>
      <c r="C25" s="14">
        <f>C24*$D$11</f>
        <v>1264.2004029083187</v>
      </c>
      <c r="D25" s="14">
        <f>D24*$D$11</f>
        <v>1283.2352959914015</v>
      </c>
      <c r="E25" s="14">
        <f>E24*$D$11</f>
        <v>1296.4157371996223</v>
      </c>
      <c r="F25" s="14">
        <f>F24*$D$11</f>
        <v>1315.4506302827049</v>
      </c>
      <c r="G25" s="14">
        <f>G24*$D$11</f>
        <v>1328.6259622554151</v>
      </c>
      <c r="I25" s="2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4">
        <f>C24-C25</f>
        <v>21721.261468152021</v>
      </c>
      <c r="D26" s="14">
        <f>D24-D25</f>
        <v>22048.315540215895</v>
      </c>
      <c r="E26" s="14">
        <f>E24-E25</f>
        <v>22274.779484611692</v>
      </c>
      <c r="F26" s="14">
        <f>F24-F25</f>
        <v>22601.833556675563</v>
      </c>
      <c r="G26" s="14">
        <f>G24-G25</f>
        <v>22828.209715115769</v>
      </c>
      <c r="I26" s="2"/>
      <c r="K26" s="2"/>
      <c r="L26" s="2"/>
    </row>
    <row r="27" spans="1:13" x14ac:dyDescent="0.2">
      <c r="A27" s="2"/>
      <c r="B27" s="2" t="s">
        <v>27</v>
      </c>
      <c r="C27" s="14">
        <f>C24*$D$12</f>
        <v>2528.4008058166373</v>
      </c>
      <c r="D27" s="14">
        <f>D24*$D$12</f>
        <v>2566.4705919828029</v>
      </c>
      <c r="E27" s="14">
        <f>E24*$D$12</f>
        <v>2592.8314743992446</v>
      </c>
      <c r="F27" s="14">
        <f>F24*$D$12</f>
        <v>2630.9012605654098</v>
      </c>
      <c r="G27" s="14">
        <f>G24*$D$12</f>
        <v>2657.2519245108301</v>
      </c>
      <c r="I27" s="2" t="s">
        <v>45</v>
      </c>
      <c r="K27" s="12" t="s">
        <v>46</v>
      </c>
      <c r="L27" s="12" t="s">
        <v>47</v>
      </c>
    </row>
    <row r="28" spans="1:13" x14ac:dyDescent="0.2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">
      <c r="A29" s="4">
        <v>25</v>
      </c>
      <c r="B29" s="5" t="s">
        <v>10</v>
      </c>
      <c r="C29" s="6">
        <f>(('Løntabel oktober 2018'!C26/37*$D$9))+($D$69*((37-$D$9)/37))</f>
        <v>23355.375588846116</v>
      </c>
      <c r="D29" s="6">
        <f>(('Løntabel oktober 2018'!D26/37*$D$9))+($D$69*((37-$D$9)/37))</f>
        <v>23690.631568885881</v>
      </c>
      <c r="E29" s="6">
        <f>(('Løntabel oktober 2018'!E26/37*$D$9))+($D$69*((37-$D$9)/37))</f>
        <v>23922.705563635005</v>
      </c>
      <c r="F29" s="6">
        <f>(('Løntabel oktober 2018'!F26/37*$D$9))+($D$69*((37-$D$9)/37))</f>
        <v>24258.136913347174</v>
      </c>
      <c r="G29" s="6">
        <f>(('Løntabel oktober 2018'!G26/37*$D$9))+($D$69*((37-$D$9)/37))</f>
        <v>24490.20159861038</v>
      </c>
      <c r="I29" s="2" t="s">
        <v>51</v>
      </c>
      <c r="L29" s="12" t="s">
        <v>52</v>
      </c>
    </row>
    <row r="30" spans="1:13" x14ac:dyDescent="0.2">
      <c r="A30" s="2"/>
      <c r="B30" s="2" t="s">
        <v>16</v>
      </c>
      <c r="C30" s="14">
        <f>C29*$D$11</f>
        <v>1284.5456573865365</v>
      </c>
      <c r="D30" s="14">
        <f>D29*$D$11</f>
        <v>1302.9847362887235</v>
      </c>
      <c r="E30" s="14">
        <f>E29*$D$11</f>
        <v>1315.7488059999253</v>
      </c>
      <c r="F30" s="14">
        <f>F29*$D$11</f>
        <v>1334.1975302340945</v>
      </c>
      <c r="G30" s="14">
        <f>G29*$D$11</f>
        <v>1346.9610879235709</v>
      </c>
      <c r="I30" s="11" t="s">
        <v>53</v>
      </c>
      <c r="L30" s="12" t="s">
        <v>54</v>
      </c>
    </row>
    <row r="31" spans="1:13" x14ac:dyDescent="0.2">
      <c r="A31" s="2"/>
      <c r="B31" s="2" t="s">
        <v>22</v>
      </c>
      <c r="C31" s="14">
        <f>C29-C30</f>
        <v>22070.829931459579</v>
      </c>
      <c r="D31" s="14">
        <f>D29-D30</f>
        <v>22387.646832597158</v>
      </c>
      <c r="E31" s="14">
        <f>E29-E30</f>
        <v>22606.956757635078</v>
      </c>
      <c r="F31" s="14">
        <f>F29-F30</f>
        <v>22923.93938311308</v>
      </c>
      <c r="G31" s="14">
        <f>G29-G30</f>
        <v>23143.24051068681</v>
      </c>
      <c r="I31" s="11"/>
    </row>
    <row r="32" spans="1:13" x14ac:dyDescent="0.2">
      <c r="A32" s="2"/>
      <c r="B32" s="2" t="s">
        <v>27</v>
      </c>
      <c r="C32" s="14">
        <f>C29*$D$12</f>
        <v>2569.091314773073</v>
      </c>
      <c r="D32" s="14">
        <f>D29*$D$12</f>
        <v>2605.969472577447</v>
      </c>
      <c r="E32" s="14">
        <f>E29*$D$12</f>
        <v>2631.4976119998505</v>
      </c>
      <c r="F32" s="14">
        <f>F29*$D$12</f>
        <v>2668.3950604681891</v>
      </c>
      <c r="G32" s="14">
        <f>G29*$D$12</f>
        <v>2693.9221758471417</v>
      </c>
      <c r="I32" s="11" t="s">
        <v>55</v>
      </c>
      <c r="L32" s="2" t="s">
        <v>56</v>
      </c>
    </row>
    <row r="33" spans="1:12" x14ac:dyDescent="0.2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">
      <c r="A34" s="4">
        <v>26</v>
      </c>
      <c r="B34" s="5" t="s">
        <v>10</v>
      </c>
      <c r="C34" s="6">
        <f>(('Løntabel oktober 2018'!C31/37*$D$9))+($D$69*((37-$D$9)/37))</f>
        <v>23733.797449128168</v>
      </c>
      <c r="D34" s="6">
        <f>(('Løntabel oktober 2018'!D31/37*$D$9))+($D$69*((37-$D$9)/37))</f>
        <v>24057.614812792337</v>
      </c>
      <c r="E34" s="6">
        <f>(('Løntabel oktober 2018'!E31/37*$D$9))+($D$69*((37-$D$9)/37))</f>
        <v>24281.680542311446</v>
      </c>
      <c r="F34" s="6">
        <f>(('Løntabel oktober 2018'!F31/37*$D$9))+($D$69*((37-$D$9)/37))</f>
        <v>24605.427831545003</v>
      </c>
      <c r="G34" s="6">
        <f>(('Løntabel oktober 2018'!G31/37*$D$9))+($D$69*((37-$D$9)/37))</f>
        <v>24829.501632603587</v>
      </c>
      <c r="L34" s="12" t="s">
        <v>59</v>
      </c>
    </row>
    <row r="35" spans="1:12" x14ac:dyDescent="0.2">
      <c r="A35" s="2"/>
      <c r="B35" s="2" t="s">
        <v>16</v>
      </c>
      <c r="C35" s="14">
        <f>C34*$D$11</f>
        <v>1305.3588597020491</v>
      </c>
      <c r="D35" s="14">
        <f>D34*$D$11</f>
        <v>1323.1688147035786</v>
      </c>
      <c r="E35" s="14">
        <f>E34*$D$11</f>
        <v>1335.4924298271296</v>
      </c>
      <c r="F35" s="14">
        <f>F34*$D$11</f>
        <v>1353.2985307349752</v>
      </c>
      <c r="G35" s="14">
        <f>G34*$D$11</f>
        <v>1365.6225897931972</v>
      </c>
      <c r="L35" s="12" t="s">
        <v>60</v>
      </c>
    </row>
    <row r="36" spans="1:12" x14ac:dyDescent="0.2">
      <c r="A36" s="2"/>
      <c r="B36" s="2" t="s">
        <v>22</v>
      </c>
      <c r="C36" s="14">
        <f>C34-C35</f>
        <v>22428.438589426118</v>
      </c>
      <c r="D36" s="14">
        <f>D34-D35</f>
        <v>22734.445998088759</v>
      </c>
      <c r="E36" s="14">
        <f>E34-E35</f>
        <v>22946.188112484317</v>
      </c>
      <c r="F36" s="14">
        <f>F34-F35</f>
        <v>23252.129300810029</v>
      </c>
      <c r="G36" s="14">
        <f>G34-G35</f>
        <v>23463.879042810389</v>
      </c>
      <c r="L36" s="12" t="s">
        <v>61</v>
      </c>
    </row>
    <row r="37" spans="1:12" x14ac:dyDescent="0.2">
      <c r="A37" s="2"/>
      <c r="B37" s="2" t="s">
        <v>27</v>
      </c>
      <c r="C37" s="14">
        <f>C34*$D$12</f>
        <v>2610.7177194040983</v>
      </c>
      <c r="D37" s="14">
        <f>D34*$D$12</f>
        <v>2646.3376294071572</v>
      </c>
      <c r="E37" s="14">
        <f>E34*$D$12</f>
        <v>2670.9848596542593</v>
      </c>
      <c r="F37" s="14">
        <f>F34*$D$12</f>
        <v>2706.5970614699504</v>
      </c>
      <c r="G37" s="14">
        <f>G34*$D$12</f>
        <v>2731.2451795863944</v>
      </c>
      <c r="L37" s="12" t="s">
        <v>62</v>
      </c>
    </row>
    <row r="38" spans="1:12" x14ac:dyDescent="0.2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">
      <c r="A39" s="4">
        <v>28</v>
      </c>
      <c r="B39" s="5" t="s">
        <v>10</v>
      </c>
      <c r="C39" s="6">
        <f>(('Løntabel oktober 2018'!C36/37*$D$9))+($D$69*((37-$D$9)/37))</f>
        <v>24516.517254046612</v>
      </c>
      <c r="D39" s="6">
        <f>(('Løntabel oktober 2018'!D36/37*$D$9))+($D$69*((37-$D$9)/37))</f>
        <v>24814.62459354294</v>
      </c>
      <c r="E39" s="6">
        <f>(('Løntabel oktober 2018'!E36/37*$D$9))+($D$69*((37-$D$9)/37))</f>
        <v>25020.988564124222</v>
      </c>
      <c r="F39" s="6">
        <f>(('Løntabel oktober 2018'!F36/37*$D$9))+($D$69*((37-$D$9)/37))</f>
        <v>25319.095903620546</v>
      </c>
      <c r="G39" s="6">
        <f>(('Løntabel oktober 2018'!G36/37*$D$9))+($D$69*((37-$D$9)/37))</f>
        <v>25525.381728231703</v>
      </c>
      <c r="L39" s="12" t="s">
        <v>64</v>
      </c>
    </row>
    <row r="40" spans="1:12" x14ac:dyDescent="0.2">
      <c r="A40" s="2"/>
      <c r="B40" s="2" t="s">
        <v>16</v>
      </c>
      <c r="C40" s="14">
        <f>C39*$D$11</f>
        <v>1348.4084489725637</v>
      </c>
      <c r="D40" s="14">
        <f>D39*$D$11</f>
        <v>1364.8043526448616</v>
      </c>
      <c r="E40" s="14">
        <f>E39*$D$11</f>
        <v>1376.1543710268322</v>
      </c>
      <c r="F40" s="14">
        <f>F39*$D$11</f>
        <v>1392.5502746991301</v>
      </c>
      <c r="G40" s="14">
        <f>G39*$D$11</f>
        <v>1403.8959950527437</v>
      </c>
      <c r="L40" s="2" t="s">
        <v>65</v>
      </c>
    </row>
    <row r="41" spans="1:12" x14ac:dyDescent="0.2">
      <c r="A41" s="2"/>
      <c r="B41" s="2" t="s">
        <v>22</v>
      </c>
      <c r="C41" s="14">
        <f>C39-C40</f>
        <v>23168.108805074047</v>
      </c>
      <c r="D41" s="14">
        <f>D39-D40</f>
        <v>23449.82024089808</v>
      </c>
      <c r="E41" s="14">
        <f>E39-E40</f>
        <v>23644.834193097391</v>
      </c>
      <c r="F41" s="14">
        <f>F39-F40</f>
        <v>23926.545628921416</v>
      </c>
      <c r="G41" s="14">
        <f>G39-G40</f>
        <v>24121.485733178961</v>
      </c>
      <c r="L41" s="12" t="s">
        <v>66</v>
      </c>
    </row>
    <row r="42" spans="1:12" x14ac:dyDescent="0.2">
      <c r="A42" s="2"/>
      <c r="B42" s="2" t="s">
        <v>27</v>
      </c>
      <c r="C42" s="14">
        <f>C39*$D$12</f>
        <v>2696.8168979451275</v>
      </c>
      <c r="D42" s="14">
        <f>D39*$D$12</f>
        <v>2729.6087052897233</v>
      </c>
      <c r="E42" s="14">
        <f>E39*$D$12</f>
        <v>2752.3087420536644</v>
      </c>
      <c r="F42" s="14">
        <f>F39*$D$12</f>
        <v>2785.1005493982602</v>
      </c>
      <c r="G42" s="14">
        <f>G39*$D$12</f>
        <v>2807.7919901054875</v>
      </c>
    </row>
    <row r="43" spans="1:12" x14ac:dyDescent="0.2">
      <c r="A43" s="4">
        <v>29</v>
      </c>
      <c r="B43" s="5" t="s">
        <v>10</v>
      </c>
      <c r="C43" s="6">
        <f>(('Løntabel oktober 2018'!C40/37*$D$9))+($D$69*((37-$D$9)/37))</f>
        <v>24921.078941332147</v>
      </c>
      <c r="D43" s="6">
        <f>(('Løntabel oktober 2018'!D40/37*$D$9))+($D$69*((37-$D$9)/37))</f>
        <v>25205.080933222711</v>
      </c>
      <c r="E43" s="6">
        <f>(('Løntabel oktober 2018'!E40/37*$D$9))+($D$69*((37-$D$9)/37))</f>
        <v>25401.647352800806</v>
      </c>
      <c r="F43" s="6">
        <f>(('Løntabel oktober 2018'!F40/37*$D$9))+($D$69*((37-$D$9)/37))</f>
        <v>25685.57119872126</v>
      </c>
      <c r="G43" s="6">
        <f>(('Løntabel oktober 2018'!G40/37*$D$9))+($D$69*((37-$D$9)/37))</f>
        <v>25882.215764269484</v>
      </c>
    </row>
    <row r="44" spans="1:12" x14ac:dyDescent="0.2">
      <c r="A44" s="2"/>
      <c r="B44" s="2" t="s">
        <v>16</v>
      </c>
      <c r="C44" s="14">
        <f>C43*$D$11</f>
        <v>1370.6593417732681</v>
      </c>
      <c r="D44" s="14">
        <f>D43*$D$11</f>
        <v>1386.279451327249</v>
      </c>
      <c r="E44" s="14">
        <f>E43*$D$11</f>
        <v>1397.0906044040444</v>
      </c>
      <c r="F44" s="14">
        <f>F43*$D$11</f>
        <v>1412.7064159296692</v>
      </c>
      <c r="G44" s="14">
        <f>G43*$D$11</f>
        <v>1423.5218670348215</v>
      </c>
    </row>
    <row r="45" spans="1:12" x14ac:dyDescent="0.2">
      <c r="A45" s="2"/>
      <c r="B45" s="2" t="s">
        <v>22</v>
      </c>
      <c r="C45" s="14">
        <f>C43-C44</f>
        <v>23550.419599558878</v>
      </c>
      <c r="D45" s="14">
        <f>D43-D44</f>
        <v>23818.801481895462</v>
      </c>
      <c r="E45" s="14">
        <f>E43-E44</f>
        <v>24004.556748396761</v>
      </c>
      <c r="F45" s="14">
        <f>F43-F44</f>
        <v>24272.864782791592</v>
      </c>
      <c r="G45" s="14">
        <f>G43-G44</f>
        <v>24458.693897234662</v>
      </c>
    </row>
    <row r="46" spans="1:12" x14ac:dyDescent="0.2">
      <c r="A46" s="2"/>
      <c r="B46" s="2" t="s">
        <v>27</v>
      </c>
      <c r="C46" s="14">
        <f>C43*$D$12</f>
        <v>2741.3186835465362</v>
      </c>
      <c r="D46" s="14">
        <f>D43*$D$12</f>
        <v>2772.5589026544981</v>
      </c>
      <c r="E46" s="14">
        <f>E43*$D$12</f>
        <v>2794.1812088080887</v>
      </c>
      <c r="F46" s="14">
        <f>F43*$D$12</f>
        <v>2825.4128318593384</v>
      </c>
      <c r="G46" s="14">
        <f>G43*$D$12</f>
        <v>2847.0437340696431</v>
      </c>
    </row>
    <row r="47" spans="1:12" x14ac:dyDescent="0.2">
      <c r="A47" s="4">
        <v>30</v>
      </c>
      <c r="B47" s="5" t="s">
        <v>10</v>
      </c>
      <c r="C47" s="6">
        <f>(('Løntabel oktober 2018'!C44/37*$D$9))+($D$69*((37-$D$9)/37))</f>
        <v>25334.408004366695</v>
      </c>
      <c r="D47" s="6">
        <f>(('Løntabel oktober 2018'!D44/37*$D$9))+($D$69*((37-$D$9)/37))</f>
        <v>25603.283492190134</v>
      </c>
      <c r="E47" s="6">
        <f>(('Løntabel oktober 2018'!E44/37*$D$9))+($D$69*((37-$D$9)/37))</f>
        <v>25789.524875466785</v>
      </c>
      <c r="F47" s="6">
        <f>(('Løntabel oktober 2018'!F44/37*$D$9))+($D$69*((37-$D$9)/37))</f>
        <v>26058.395853893828</v>
      </c>
      <c r="G47" s="6">
        <f>(('Løntabel oktober 2018'!G44/37*$D$9))+($D$69*((37-$D$9)/37))</f>
        <v>26244.559091200361</v>
      </c>
    </row>
    <row r="48" spans="1:12" x14ac:dyDescent="0.2">
      <c r="A48" s="2"/>
      <c r="B48" s="2" t="s">
        <v>16</v>
      </c>
      <c r="C48" s="14">
        <f>C47*$D$11</f>
        <v>1393.3924402401683</v>
      </c>
      <c r="D48" s="14">
        <f>D47*$D$11</f>
        <v>1408.1805920704574</v>
      </c>
      <c r="E48" s="14">
        <f>E47*$D$11</f>
        <v>1418.4238681506731</v>
      </c>
      <c r="F48" s="14">
        <f>F47*$D$11</f>
        <v>1433.2117719641606</v>
      </c>
      <c r="G48" s="14">
        <f>G47*$D$11</f>
        <v>1443.4507500160198</v>
      </c>
    </row>
    <row r="49" spans="1:7" x14ac:dyDescent="0.2">
      <c r="A49" s="2"/>
      <c r="B49" s="2" t="s">
        <v>22</v>
      </c>
      <c r="C49" s="14">
        <f>C47-C48</f>
        <v>23941.015564126526</v>
      </c>
      <c r="D49" s="14">
        <f>D47-D48</f>
        <v>24195.102900119677</v>
      </c>
      <c r="E49" s="14">
        <f>E47-E48</f>
        <v>24371.101007316112</v>
      </c>
      <c r="F49" s="14">
        <f>F47-F48</f>
        <v>24625.184081929667</v>
      </c>
      <c r="G49" s="14">
        <f>G47-G48</f>
        <v>24801.108341184343</v>
      </c>
    </row>
    <row r="50" spans="1:7" x14ac:dyDescent="0.2">
      <c r="A50" s="2"/>
      <c r="B50" s="2" t="s">
        <v>27</v>
      </c>
      <c r="C50" s="14">
        <f>C47*$D$12</f>
        <v>2786.7848804803366</v>
      </c>
      <c r="D50" s="14">
        <f>D47*$D$12</f>
        <v>2816.3611841409147</v>
      </c>
      <c r="E50" s="14">
        <f>E47*$D$12</f>
        <v>2836.8477363013462</v>
      </c>
      <c r="F50" s="14">
        <f>F47*$D$12</f>
        <v>2866.4235439283211</v>
      </c>
      <c r="G50" s="14">
        <f>G47*$D$12</f>
        <v>2886.9015000320396</v>
      </c>
    </row>
    <row r="51" spans="1:7" x14ac:dyDescent="0.2">
      <c r="A51" s="2" t="s">
        <v>28</v>
      </c>
      <c r="B51" s="2"/>
      <c r="C51" s="10"/>
      <c r="D51" s="14"/>
      <c r="E51" s="14"/>
      <c r="F51" s="14"/>
      <c r="G51" s="14"/>
    </row>
    <row r="52" spans="1:7" x14ac:dyDescent="0.2">
      <c r="A52" s="4">
        <v>31</v>
      </c>
      <c r="B52" s="5" t="s">
        <v>10</v>
      </c>
      <c r="C52" s="6">
        <f>(('Løntabel oktober 2018'!C49/37*$D$9))+($D$69*((37-$D$9)/37))</f>
        <v>25757.104066115313</v>
      </c>
      <c r="D52" s="6">
        <f>(('Løntabel oktober 2018'!D49/37*$D$9))+($D$69*((37-$D$9)/37))</f>
        <v>26010.072339623948</v>
      </c>
      <c r="E52" s="6">
        <f>(('Løntabel oktober 2018'!E49/37*$D$9))+($D$69*((37-$D$9)/37))</f>
        <v>26185.138849174149</v>
      </c>
      <c r="F52" s="6">
        <f>(('Løntabel oktober 2018'!F49/37*$D$9))+($D$69*((37-$D$9)/37))</f>
        <v>26438.107122682781</v>
      </c>
      <c r="G52" s="6">
        <f>(('Løntabel oktober 2018'!G49/37*$D$9))+($D$69*((37-$D$9)/37))</f>
        <v>26613.173632232978</v>
      </c>
    </row>
    <row r="53" spans="1:7" x14ac:dyDescent="0.2">
      <c r="A53" s="2"/>
      <c r="B53" s="2" t="s">
        <v>16</v>
      </c>
      <c r="C53" s="14">
        <f>C52*$D$11</f>
        <v>1416.6407236363423</v>
      </c>
      <c r="D53" s="14">
        <f>D52*$D$11</f>
        <v>1430.5539786793172</v>
      </c>
      <c r="E53" s="14">
        <f>E52*$D$11</f>
        <v>1440.1826367045783</v>
      </c>
      <c r="F53" s="14">
        <f>F52*$D$11</f>
        <v>1454.095891747553</v>
      </c>
      <c r="G53" s="14">
        <f>G52*$D$11</f>
        <v>1463.7245497728138</v>
      </c>
    </row>
    <row r="54" spans="1:7" x14ac:dyDescent="0.2">
      <c r="A54" s="2"/>
      <c r="B54" s="2" t="s">
        <v>22</v>
      </c>
      <c r="C54" s="14">
        <f>C52-C53</f>
        <v>24340.463342478972</v>
      </c>
      <c r="D54" s="14">
        <f>D52-D53</f>
        <v>24579.518360944632</v>
      </c>
      <c r="E54" s="14">
        <f>E52-E53</f>
        <v>24744.956212469569</v>
      </c>
      <c r="F54" s="14">
        <f>F52-F53</f>
        <v>24984.011230935226</v>
      </c>
      <c r="G54" s="14">
        <f>G52-G53</f>
        <v>25149.449082460163</v>
      </c>
    </row>
    <row r="55" spans="1:7" x14ac:dyDescent="0.2">
      <c r="A55" s="2"/>
      <c r="B55" s="2" t="s">
        <v>27</v>
      </c>
      <c r="C55" s="14">
        <f>C52*$D$12</f>
        <v>2833.2814472726845</v>
      </c>
      <c r="D55" s="14">
        <f>D52*$D$12</f>
        <v>2861.1079573586344</v>
      </c>
      <c r="E55" s="14">
        <f>E52*$D$12</f>
        <v>2880.3652734091565</v>
      </c>
      <c r="F55" s="14">
        <f>F52*$D$12</f>
        <v>2908.1917834951059</v>
      </c>
      <c r="G55" s="14">
        <f>G52*$D$12</f>
        <v>2927.4490995456276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2018'!C55/37*$D$9))+($D$69*((37-$D$9)/37))</f>
        <v>29522.821610511102</v>
      </c>
      <c r="D58" s="6">
        <f>(('Løntabel oktober 2018'!D55/37*$D$9))+($D$69*((37-$D$9)/37))</f>
        <v>29609.319431182183</v>
      </c>
      <c r="E58" s="6">
        <f>(('Løntabel oktober 2018'!E55/37*$D$9))+($D$69*((37-$D$9)/37))</f>
        <v>29669.162795062268</v>
      </c>
      <c r="F58" s="6">
        <f>(('Løntabel oktober 2018'!F55/37*$D$9))+($D$69*((37-$D$9)/37))</f>
        <v>29755.66729671511</v>
      </c>
      <c r="G58" s="6">
        <f>(('Løntabel oktober 2018'!G55/37*$D$9))+($D$69*((37-$D$9)/37))</f>
        <v>29815.605255793336</v>
      </c>
    </row>
    <row r="59" spans="1:7" x14ac:dyDescent="0.2">
      <c r="A59" s="2"/>
      <c r="B59" s="2" t="s">
        <v>16</v>
      </c>
      <c r="C59" s="14">
        <f>C58*$D$11</f>
        <v>1623.7551885781106</v>
      </c>
      <c r="D59" s="14">
        <f>D58*$D$11</f>
        <v>1628.5125687150201</v>
      </c>
      <c r="E59" s="14">
        <f>E58*$D$11</f>
        <v>1631.8039537284246</v>
      </c>
      <c r="F59" s="14">
        <f>F58*$D$11</f>
        <v>1636.561701319331</v>
      </c>
      <c r="G59" s="14">
        <f>G58*$D$11</f>
        <v>1639.8582890686334</v>
      </c>
    </row>
    <row r="60" spans="1:7" x14ac:dyDescent="0.2">
      <c r="A60" s="2"/>
      <c r="B60" s="2" t="s">
        <v>22</v>
      </c>
      <c r="C60" s="14">
        <f>C58-C59</f>
        <v>27899.066421932992</v>
      </c>
      <c r="D60" s="14">
        <f>D58-D59</f>
        <v>27980.806862467161</v>
      </c>
      <c r="E60" s="14">
        <f>E58-E59</f>
        <v>28037.358841333844</v>
      </c>
      <c r="F60" s="14">
        <f>F58-F59</f>
        <v>28119.10559539578</v>
      </c>
      <c r="G60" s="14">
        <f>G58-G59</f>
        <v>28175.746966724702</v>
      </c>
    </row>
    <row r="61" spans="1:7" x14ac:dyDescent="0.2">
      <c r="A61" s="2"/>
      <c r="B61" s="2" t="s">
        <v>27</v>
      </c>
      <c r="C61" s="14">
        <f>C58*$D$12</f>
        <v>3247.5103771562212</v>
      </c>
      <c r="D61" s="14">
        <f>D58*$D$12</f>
        <v>3257.0251374300401</v>
      </c>
      <c r="E61" s="14">
        <f>E58*$D$12</f>
        <v>3263.6079074568493</v>
      </c>
      <c r="F61" s="14">
        <f>F58*$D$12</f>
        <v>3273.1234026386619</v>
      </c>
      <c r="G61" s="14">
        <f>G58*$D$12</f>
        <v>3279.7165781372669</v>
      </c>
    </row>
    <row r="62" spans="1:7" x14ac:dyDescent="0.2">
      <c r="A62" s="2" t="s">
        <v>28</v>
      </c>
      <c r="E62" s="9"/>
    </row>
    <row r="69" spans="1:4" x14ac:dyDescent="0.2">
      <c r="A69" s="28" t="s">
        <v>85</v>
      </c>
      <c r="B69" s="28"/>
      <c r="C69" s="28"/>
      <c r="D69" s="29">
        <f>250.067204108229*(1+'Løntabel oktober 2018'!E63)</f>
        <v>255.14356835162604</v>
      </c>
    </row>
    <row r="70" spans="1:4" x14ac:dyDescent="0.2">
      <c r="A70" s="28"/>
      <c r="B70" s="28"/>
      <c r="C70" s="28"/>
      <c r="D70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A63" sqref="A63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1.7109375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2" t="s">
        <v>77</v>
      </c>
      <c r="F4" s="2"/>
    </row>
    <row r="5" spans="1:15" ht="13.5" thickBot="1" x14ac:dyDescent="0.25">
      <c r="A5" s="12" t="s">
        <v>78</v>
      </c>
      <c r="D5" s="23"/>
      <c r="F5" s="2"/>
    </row>
    <row r="6" spans="1:15" ht="13.5" thickBot="1" x14ac:dyDescent="0.25">
      <c r="A6" s="12" t="s">
        <v>79</v>
      </c>
      <c r="D6" s="24">
        <f>+D5*(100%+D7)</f>
        <v>0</v>
      </c>
      <c r="F6" s="2"/>
    </row>
    <row r="7" spans="1:15" x14ac:dyDescent="0.2">
      <c r="A7" s="12" t="s">
        <v>80</v>
      </c>
      <c r="D7" s="20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6"/>
      <c r="E14" s="16"/>
      <c r="F14" s="16"/>
      <c r="G14" s="16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">
      <c r="A59" s="2" t="s">
        <v>28</v>
      </c>
      <c r="E59" s="9"/>
      <c r="O59" s="2"/>
    </row>
    <row r="61" spans="1:15" x14ac:dyDescent="0.2">
      <c r="A61" s="22" t="s">
        <v>73</v>
      </c>
      <c r="D61" s="14">
        <v>3.51</v>
      </c>
      <c r="F61" s="19"/>
      <c r="G61" s="19"/>
    </row>
    <row r="62" spans="1:15" x14ac:dyDescent="0.2">
      <c r="A62" s="12" t="s">
        <v>81</v>
      </c>
      <c r="D62" s="14">
        <v>-0.21</v>
      </c>
      <c r="F62" s="19"/>
      <c r="G62" s="19"/>
    </row>
    <row r="63" spans="1:15" x14ac:dyDescent="0.2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  <row r="69" spans="3:7" x14ac:dyDescent="0.2">
      <c r="C69" s="19"/>
      <c r="D69" s="19"/>
      <c r="E69" s="19"/>
      <c r="F69" s="19"/>
      <c r="G69" s="19"/>
    </row>
    <row r="70" spans="3:7" x14ac:dyDescent="0.2">
      <c r="C70" s="19"/>
      <c r="D70" s="19"/>
      <c r="E70" s="19"/>
      <c r="F70" s="19"/>
      <c r="G70" s="19"/>
    </row>
    <row r="71" spans="3:7" x14ac:dyDescent="0.2">
      <c r="C71" s="19"/>
      <c r="D71" s="19"/>
      <c r="E71" s="19"/>
      <c r="F71" s="19"/>
      <c r="G71" s="19"/>
    </row>
    <row r="72" spans="3:7" x14ac:dyDescent="0.2">
      <c r="C72" s="19"/>
      <c r="D72" s="19"/>
      <c r="E72" s="19"/>
      <c r="F72" s="19"/>
      <c r="G72" s="19"/>
    </row>
    <row r="73" spans="3:7" x14ac:dyDescent="0.2">
      <c r="C73" s="19"/>
      <c r="D73" s="19"/>
      <c r="E73" s="19"/>
      <c r="F73" s="19"/>
      <c r="G73" s="19"/>
    </row>
    <row r="74" spans="3:7" x14ac:dyDescent="0.2">
      <c r="C74" s="19"/>
      <c r="D74" s="19"/>
      <c r="E74" s="19"/>
      <c r="F74" s="19"/>
      <c r="G74" s="19"/>
    </row>
    <row r="75" spans="3:7" x14ac:dyDescent="0.2">
      <c r="C75" s="19"/>
      <c r="D75" s="19"/>
      <c r="E75" s="19"/>
      <c r="F75" s="19"/>
      <c r="G75" s="19"/>
    </row>
    <row r="76" spans="3:7" x14ac:dyDescent="0.2">
      <c r="C76" s="19"/>
      <c r="D76" s="19"/>
      <c r="E76" s="19"/>
      <c r="F76" s="19"/>
      <c r="G76" s="19"/>
    </row>
    <row r="77" spans="3:7" x14ac:dyDescent="0.2">
      <c r="C77" s="19"/>
      <c r="D77" s="19"/>
      <c r="E77" s="19"/>
      <c r="F77" s="19"/>
      <c r="G77" s="19"/>
    </row>
    <row r="78" spans="3:7" x14ac:dyDescent="0.2">
      <c r="C78" s="19"/>
      <c r="D78" s="19"/>
      <c r="E78" s="19"/>
      <c r="F78" s="19"/>
      <c r="G78" s="19"/>
    </row>
    <row r="79" spans="3:7" x14ac:dyDescent="0.2">
      <c r="C79" s="19"/>
      <c r="D79" s="19"/>
      <c r="E79" s="19"/>
      <c r="F79" s="19"/>
      <c r="G79" s="19"/>
    </row>
    <row r="80" spans="3:7" x14ac:dyDescent="0.2">
      <c r="C80" s="19"/>
      <c r="D80" s="19"/>
      <c r="E80" s="19"/>
      <c r="F80" s="19"/>
      <c r="G80" s="19"/>
    </row>
    <row r="81" spans="3:7" x14ac:dyDescent="0.2">
      <c r="C81" s="19"/>
      <c r="D81" s="19"/>
      <c r="E81" s="19"/>
      <c r="F81" s="19"/>
      <c r="G81" s="19"/>
    </row>
    <row r="82" spans="3:7" x14ac:dyDescent="0.2">
      <c r="C82" s="19"/>
      <c r="D82" s="19"/>
      <c r="E82" s="19"/>
      <c r="F82" s="19"/>
      <c r="G82" s="19"/>
    </row>
    <row r="83" spans="3:7" x14ac:dyDescent="0.2">
      <c r="C83" s="19"/>
      <c r="D83" s="19"/>
      <c r="E83" s="19"/>
      <c r="F83" s="19"/>
      <c r="G83" s="19"/>
    </row>
    <row r="84" spans="3:7" x14ac:dyDescent="0.2">
      <c r="C84" s="19"/>
      <c r="D84" s="19"/>
      <c r="E84" s="19"/>
      <c r="F84" s="19"/>
      <c r="G84" s="19"/>
    </row>
    <row r="85" spans="3:7" x14ac:dyDescent="0.2">
      <c r="C85" s="19"/>
      <c r="D85" s="19"/>
      <c r="E85" s="19"/>
      <c r="F85" s="19"/>
      <c r="G85" s="19"/>
    </row>
    <row r="86" spans="3:7" x14ac:dyDescent="0.2">
      <c r="C86" s="19"/>
      <c r="D86" s="19"/>
      <c r="E86" s="19"/>
      <c r="F86" s="19"/>
      <c r="G86" s="19"/>
    </row>
    <row r="87" spans="3:7" x14ac:dyDescent="0.2">
      <c r="C87" s="19"/>
      <c r="D87" s="19"/>
      <c r="E87" s="19"/>
      <c r="F87" s="19"/>
      <c r="G87" s="19"/>
    </row>
    <row r="88" spans="3:7" x14ac:dyDescent="0.2">
      <c r="C88" s="19"/>
      <c r="D88" s="19"/>
      <c r="E88" s="19"/>
      <c r="F88" s="19"/>
      <c r="G88" s="19"/>
    </row>
    <row r="89" spans="3:7" x14ac:dyDescent="0.2">
      <c r="C89" s="19"/>
      <c r="D89" s="19"/>
      <c r="E89" s="19"/>
      <c r="F89" s="19"/>
      <c r="G89" s="19"/>
    </row>
    <row r="90" spans="3:7" x14ac:dyDescent="0.2">
      <c r="C90" s="19"/>
      <c r="D90" s="19"/>
      <c r="E90" s="19"/>
      <c r="F90" s="19"/>
      <c r="G90" s="19"/>
    </row>
    <row r="91" spans="3:7" x14ac:dyDescent="0.2">
      <c r="C91" s="19"/>
      <c r="D91" s="19"/>
      <c r="E91" s="19"/>
      <c r="F91" s="19"/>
      <c r="G91" s="19"/>
    </row>
    <row r="92" spans="3:7" x14ac:dyDescent="0.2">
      <c r="C92" s="19"/>
      <c r="D92" s="19"/>
      <c r="E92" s="19"/>
      <c r="F92" s="19"/>
      <c r="G92" s="19"/>
    </row>
    <row r="93" spans="3:7" x14ac:dyDescent="0.2">
      <c r="C93" s="19"/>
      <c r="D93" s="19"/>
      <c r="E93" s="19"/>
      <c r="F93" s="19"/>
      <c r="G93" s="19"/>
    </row>
    <row r="94" spans="3:7" x14ac:dyDescent="0.2">
      <c r="C94" s="19"/>
      <c r="D94" s="19"/>
      <c r="E94" s="19"/>
      <c r="F94" s="19"/>
      <c r="G94" s="19"/>
    </row>
    <row r="95" spans="3:7" x14ac:dyDescent="0.2">
      <c r="C95" s="19"/>
      <c r="D95" s="19"/>
      <c r="E95" s="19"/>
      <c r="F95" s="19"/>
      <c r="G95" s="19"/>
    </row>
    <row r="96" spans="3:7" x14ac:dyDescent="0.2">
      <c r="C96" s="19"/>
      <c r="D96" s="19"/>
      <c r="E96" s="19"/>
      <c r="F96" s="19"/>
      <c r="G96" s="19"/>
    </row>
    <row r="97" spans="3:7" x14ac:dyDescent="0.2">
      <c r="C97" s="19"/>
      <c r="D97" s="19"/>
      <c r="E97" s="19"/>
      <c r="F97" s="19"/>
      <c r="G97" s="19"/>
    </row>
    <row r="98" spans="3:7" x14ac:dyDescent="0.2">
      <c r="C98" s="19"/>
      <c r="D98" s="19"/>
      <c r="E98" s="19"/>
      <c r="F98" s="19"/>
      <c r="G98" s="19"/>
    </row>
    <row r="99" spans="3:7" x14ac:dyDescent="0.2">
      <c r="C99" s="19"/>
      <c r="D99" s="19"/>
      <c r="E99" s="19"/>
      <c r="F99" s="19"/>
      <c r="G99" s="19"/>
    </row>
    <row r="100" spans="3:7" x14ac:dyDescent="0.2">
      <c r="C100" s="19"/>
      <c r="D100" s="19"/>
      <c r="E100" s="19"/>
      <c r="F100" s="19"/>
      <c r="G100" s="19"/>
    </row>
    <row r="101" spans="3:7" x14ac:dyDescent="0.2">
      <c r="C101" s="19"/>
      <c r="D101" s="19"/>
      <c r="E101" s="19"/>
      <c r="F101" s="19"/>
      <c r="G101" s="19"/>
    </row>
    <row r="102" spans="3:7" x14ac:dyDescent="0.2">
      <c r="C102" s="19"/>
      <c r="D102" s="19"/>
      <c r="E102" s="19"/>
      <c r="F102" s="19"/>
      <c r="G102" s="19"/>
    </row>
    <row r="103" spans="3:7" x14ac:dyDescent="0.2">
      <c r="C103" s="19"/>
      <c r="D103" s="19"/>
      <c r="E103" s="19"/>
      <c r="F103" s="19"/>
      <c r="G103" s="19"/>
    </row>
    <row r="104" spans="3:7" x14ac:dyDescent="0.2">
      <c r="C104" s="19"/>
      <c r="D104" s="19"/>
      <c r="E104" s="19"/>
      <c r="F104" s="19"/>
      <c r="G104" s="19"/>
    </row>
    <row r="105" spans="3:7" x14ac:dyDescent="0.2">
      <c r="C105" s="19"/>
      <c r="D105" s="19"/>
      <c r="E105" s="19"/>
      <c r="F105" s="19"/>
      <c r="G105" s="19"/>
    </row>
    <row r="106" spans="3:7" x14ac:dyDescent="0.2">
      <c r="C106" s="19"/>
      <c r="D106" s="19"/>
      <c r="E106" s="19"/>
      <c r="F106" s="19"/>
      <c r="G106" s="19"/>
    </row>
    <row r="107" spans="3:7" x14ac:dyDescent="0.2">
      <c r="C107" s="19"/>
      <c r="D107" s="19"/>
      <c r="E107" s="19"/>
      <c r="F107" s="19"/>
      <c r="G107" s="19"/>
    </row>
    <row r="108" spans="3:7" x14ac:dyDescent="0.2">
      <c r="C108" s="19"/>
      <c r="D108" s="19"/>
      <c r="E108" s="19"/>
      <c r="F108" s="19"/>
      <c r="G108" s="19"/>
    </row>
    <row r="109" spans="3:7" x14ac:dyDescent="0.2">
      <c r="C109" s="19"/>
      <c r="D109" s="19"/>
      <c r="E109" s="19"/>
      <c r="F109" s="19"/>
      <c r="G109" s="19"/>
    </row>
    <row r="110" spans="3:7" x14ac:dyDescent="0.2">
      <c r="C110" s="19"/>
      <c r="D110" s="19"/>
      <c r="E110" s="19"/>
      <c r="F110" s="19"/>
      <c r="G110" s="19"/>
    </row>
    <row r="111" spans="3:7" x14ac:dyDescent="0.2">
      <c r="C111" s="19"/>
      <c r="D111" s="19"/>
      <c r="E111" s="19"/>
      <c r="F111" s="19"/>
      <c r="G111" s="19"/>
    </row>
    <row r="112" spans="3:7" x14ac:dyDescent="0.2">
      <c r="C112" s="19"/>
      <c r="D112" s="19"/>
      <c r="E112" s="19"/>
      <c r="F112" s="19"/>
      <c r="G112" s="19"/>
    </row>
    <row r="113" spans="3:7" x14ac:dyDescent="0.2">
      <c r="C113" s="19"/>
      <c r="D113" s="19"/>
      <c r="E113" s="19"/>
      <c r="F113" s="19"/>
      <c r="G113" s="19"/>
    </row>
    <row r="114" spans="3:7" x14ac:dyDescent="0.2">
      <c r="C114" s="19"/>
      <c r="D114" s="19"/>
      <c r="E114" s="19"/>
      <c r="F114" s="19"/>
      <c r="G114" s="19"/>
    </row>
    <row r="115" spans="3:7" x14ac:dyDescent="0.2">
      <c r="C115" s="19"/>
      <c r="D115" s="19"/>
      <c r="E115" s="19"/>
      <c r="F115" s="19"/>
      <c r="G115" s="19"/>
    </row>
    <row r="116" spans="3:7" x14ac:dyDescent="0.2">
      <c r="C116" s="19"/>
      <c r="D116" s="19"/>
      <c r="E116" s="19"/>
      <c r="F116" s="19"/>
      <c r="G116" s="19"/>
    </row>
    <row r="117" spans="3:7" x14ac:dyDescent="0.2">
      <c r="C117" s="19"/>
      <c r="D117" s="19"/>
      <c r="E117" s="19"/>
      <c r="F117" s="19"/>
      <c r="G117" s="19"/>
    </row>
    <row r="118" spans="3:7" x14ac:dyDescent="0.2">
      <c r="C118" s="19"/>
      <c r="D118" s="19"/>
      <c r="E118" s="19"/>
      <c r="F118" s="19"/>
      <c r="G118" s="19"/>
    </row>
    <row r="119" spans="3:7" x14ac:dyDescent="0.2">
      <c r="C119" s="19"/>
      <c r="D119" s="19"/>
      <c r="E119" s="19"/>
      <c r="F119" s="19"/>
      <c r="G119" s="19"/>
    </row>
    <row r="120" spans="3:7" x14ac:dyDescent="0.2">
      <c r="C120" s="19"/>
      <c r="D120" s="19"/>
      <c r="E120" s="19"/>
      <c r="F120" s="19"/>
      <c r="G120" s="19"/>
    </row>
    <row r="121" spans="3:7" x14ac:dyDescent="0.2">
      <c r="C121" s="19"/>
      <c r="D121" s="19"/>
      <c r="E121" s="19"/>
      <c r="F121" s="19"/>
      <c r="G121" s="19"/>
    </row>
    <row r="122" spans="3:7" x14ac:dyDescent="0.2">
      <c r="C122" s="19"/>
      <c r="D122" s="19"/>
      <c r="E122" s="19"/>
      <c r="F122" s="19"/>
      <c r="G122" s="19"/>
    </row>
    <row r="123" spans="3:7" x14ac:dyDescent="0.2">
      <c r="C123" s="19"/>
      <c r="D123" s="19"/>
      <c r="E123" s="19"/>
      <c r="F123" s="19"/>
      <c r="G123" s="19"/>
    </row>
    <row r="124" spans="3:7" x14ac:dyDescent="0.2">
      <c r="C124" s="19"/>
      <c r="D124" s="19"/>
      <c r="E124" s="19"/>
      <c r="F124" s="19"/>
      <c r="G124" s="19"/>
    </row>
    <row r="125" spans="3:7" x14ac:dyDescent="0.2">
      <c r="C125" s="19"/>
      <c r="D125" s="19"/>
      <c r="E125" s="19"/>
      <c r="F125" s="19"/>
      <c r="G125" s="19"/>
    </row>
    <row r="126" spans="3:7" x14ac:dyDescent="0.2">
      <c r="C126" s="19"/>
      <c r="D126" s="19"/>
      <c r="E126" s="19"/>
      <c r="F126" s="19"/>
      <c r="G126" s="19"/>
    </row>
    <row r="127" spans="3:7" x14ac:dyDescent="0.2">
      <c r="C127" s="19"/>
      <c r="D127" s="19"/>
      <c r="E127" s="19"/>
      <c r="F127" s="19"/>
      <c r="G127" s="19"/>
    </row>
    <row r="128" spans="3:7" x14ac:dyDescent="0.2">
      <c r="C128" s="19"/>
      <c r="D128" s="19"/>
      <c r="E128" s="19"/>
      <c r="F128" s="19"/>
      <c r="G128" s="19"/>
    </row>
    <row r="129" spans="3:7" x14ac:dyDescent="0.2">
      <c r="C129" s="19"/>
      <c r="D129" s="19"/>
      <c r="E129" s="19"/>
      <c r="F129" s="19"/>
      <c r="G129" s="19"/>
    </row>
    <row r="130" spans="3:7" x14ac:dyDescent="0.2">
      <c r="C130" s="19"/>
      <c r="D130" s="19"/>
      <c r="E130" s="19"/>
      <c r="F130" s="19"/>
      <c r="G130" s="19"/>
    </row>
    <row r="131" spans="3:7" x14ac:dyDescent="0.2">
      <c r="C131" s="19"/>
      <c r="D131" s="19"/>
      <c r="E131" s="19"/>
      <c r="F131" s="19"/>
      <c r="G131" s="19"/>
    </row>
    <row r="132" spans="3:7" x14ac:dyDescent="0.2">
      <c r="C132" s="19"/>
      <c r="D132" s="19"/>
      <c r="E132" s="19"/>
      <c r="F132" s="19"/>
      <c r="G132" s="19"/>
    </row>
    <row r="133" spans="3:7" x14ac:dyDescent="0.2">
      <c r="C133" s="19"/>
      <c r="D133" s="19"/>
      <c r="E133" s="19"/>
      <c r="F133" s="19"/>
      <c r="G133" s="19"/>
    </row>
    <row r="134" spans="3:7" x14ac:dyDescent="0.2">
      <c r="C134" s="19"/>
      <c r="D134" s="19"/>
      <c r="E134" s="19"/>
      <c r="F134" s="19"/>
      <c r="G134" s="19"/>
    </row>
    <row r="135" spans="3:7" x14ac:dyDescent="0.2">
      <c r="C135" s="19"/>
      <c r="D135" s="19"/>
      <c r="E135" s="19"/>
      <c r="F135" s="19"/>
      <c r="G135" s="19"/>
    </row>
    <row r="136" spans="3:7" x14ac:dyDescent="0.2">
      <c r="C136" s="19"/>
      <c r="D136" s="19"/>
      <c r="E136" s="19"/>
      <c r="F136" s="19"/>
      <c r="G136" s="19"/>
    </row>
    <row r="137" spans="3:7" x14ac:dyDescent="0.2">
      <c r="C137" s="19"/>
      <c r="D137" s="19"/>
      <c r="E137" s="19"/>
      <c r="F137" s="19"/>
      <c r="G137" s="19"/>
    </row>
    <row r="138" spans="3:7" x14ac:dyDescent="0.2">
      <c r="C138" s="19"/>
      <c r="D138" s="19"/>
      <c r="E138" s="19"/>
      <c r="F138" s="19"/>
      <c r="G138" s="19"/>
    </row>
    <row r="139" spans="3:7" x14ac:dyDescent="0.2">
      <c r="C139" s="19"/>
      <c r="D139" s="19"/>
      <c r="E139" s="19"/>
      <c r="F139" s="19"/>
      <c r="G139" s="19"/>
    </row>
    <row r="140" spans="3:7" x14ac:dyDescent="0.2">
      <c r="C140" s="19"/>
      <c r="D140" s="19"/>
      <c r="E140" s="19"/>
      <c r="F140" s="19"/>
      <c r="G140" s="19"/>
    </row>
    <row r="141" spans="3:7" x14ac:dyDescent="0.2">
      <c r="C141" s="19"/>
      <c r="D141" s="19"/>
      <c r="E141" s="19"/>
      <c r="F141" s="19"/>
      <c r="G141" s="19"/>
    </row>
    <row r="142" spans="3:7" x14ac:dyDescent="0.2">
      <c r="C142" s="19"/>
      <c r="D142" s="19"/>
      <c r="E142" s="19"/>
      <c r="F142" s="19"/>
      <c r="G142" s="19"/>
    </row>
    <row r="143" spans="3:7" x14ac:dyDescent="0.2">
      <c r="C143" s="19"/>
      <c r="D143" s="19"/>
      <c r="E143" s="19"/>
      <c r="F143" s="19"/>
      <c r="G143" s="19"/>
    </row>
    <row r="144" spans="3:7" x14ac:dyDescent="0.2">
      <c r="C144" s="19"/>
      <c r="D144" s="19"/>
      <c r="E144" s="19"/>
      <c r="F144" s="19"/>
      <c r="G144" s="19"/>
    </row>
    <row r="145" spans="3:7" x14ac:dyDescent="0.2">
      <c r="C145" s="19"/>
      <c r="D145" s="19"/>
      <c r="E145" s="19"/>
      <c r="F145" s="19"/>
      <c r="G145" s="19"/>
    </row>
    <row r="146" spans="3:7" x14ac:dyDescent="0.2">
      <c r="C146" s="19"/>
      <c r="D146" s="19"/>
      <c r="E146" s="19"/>
      <c r="F146" s="19"/>
      <c r="G146" s="19"/>
    </row>
    <row r="147" spans="3:7" x14ac:dyDescent="0.2">
      <c r="C147" s="19"/>
      <c r="D147" s="19"/>
      <c r="E147" s="19"/>
      <c r="F147" s="19"/>
      <c r="G147" s="19"/>
    </row>
    <row r="148" spans="3:7" x14ac:dyDescent="0.2">
      <c r="C148" s="19"/>
      <c r="D148" s="19"/>
      <c r="E148" s="19"/>
      <c r="F148" s="19"/>
      <c r="G148" s="19"/>
    </row>
    <row r="149" spans="3:7" x14ac:dyDescent="0.2">
      <c r="C149" s="19"/>
      <c r="D149" s="19"/>
      <c r="E149" s="19"/>
      <c r="F149" s="19"/>
      <c r="G149" s="19"/>
    </row>
    <row r="150" spans="3:7" x14ac:dyDescent="0.2">
      <c r="C150" s="19"/>
      <c r="D150" s="19"/>
      <c r="E150" s="19"/>
      <c r="F150" s="19"/>
      <c r="G150" s="19"/>
    </row>
    <row r="151" spans="3:7" x14ac:dyDescent="0.2">
      <c r="C151" s="19"/>
      <c r="D151" s="19"/>
      <c r="E151" s="19"/>
      <c r="F151" s="19"/>
      <c r="G151" s="19"/>
    </row>
    <row r="152" spans="3:7" x14ac:dyDescent="0.2">
      <c r="C152" s="19"/>
      <c r="D152" s="19"/>
      <c r="E152" s="19"/>
      <c r="F152" s="19"/>
      <c r="G152" s="19"/>
    </row>
    <row r="153" spans="3:7" x14ac:dyDescent="0.2">
      <c r="C153" s="19"/>
      <c r="D153" s="19"/>
      <c r="E153" s="19"/>
      <c r="F153" s="19"/>
      <c r="G153" s="19"/>
    </row>
    <row r="154" spans="3:7" x14ac:dyDescent="0.2">
      <c r="C154" s="19"/>
      <c r="D154" s="19"/>
      <c r="E154" s="19"/>
      <c r="F154" s="19"/>
      <c r="G154" s="19"/>
    </row>
    <row r="155" spans="3:7" x14ac:dyDescent="0.2">
      <c r="C155" s="19"/>
      <c r="D155" s="19"/>
      <c r="E155" s="19"/>
      <c r="F155" s="19"/>
      <c r="G155" s="19"/>
    </row>
    <row r="156" spans="3:7" x14ac:dyDescent="0.2">
      <c r="C156" s="19"/>
      <c r="D156" s="19"/>
      <c r="E156" s="19"/>
      <c r="F156" s="19"/>
      <c r="G156" s="19"/>
    </row>
    <row r="157" spans="3:7" x14ac:dyDescent="0.2">
      <c r="C157" s="19"/>
      <c r="D157" s="19"/>
      <c r="E157" s="19"/>
      <c r="F157" s="19"/>
      <c r="G157" s="19"/>
    </row>
    <row r="158" spans="3:7" x14ac:dyDescent="0.2">
      <c r="C158" s="19"/>
      <c r="D158" s="19"/>
      <c r="E158" s="19"/>
      <c r="F158" s="19"/>
      <c r="G158" s="19"/>
    </row>
    <row r="159" spans="3:7" x14ac:dyDescent="0.2">
      <c r="C159" s="19"/>
      <c r="D159" s="19"/>
      <c r="E159" s="19"/>
      <c r="F159" s="19"/>
      <c r="G159" s="19"/>
    </row>
    <row r="160" spans="3:7" x14ac:dyDescent="0.2">
      <c r="C160" s="19"/>
      <c r="D160" s="19"/>
      <c r="E160" s="19"/>
      <c r="F160" s="19"/>
      <c r="G160" s="19"/>
    </row>
    <row r="161" spans="3:7" x14ac:dyDescent="0.2">
      <c r="C161" s="19"/>
      <c r="D161" s="19"/>
      <c r="E161" s="19"/>
      <c r="F161" s="19"/>
      <c r="G161" s="19"/>
    </row>
    <row r="162" spans="3:7" x14ac:dyDescent="0.2">
      <c r="C162" s="19"/>
      <c r="D162" s="19"/>
      <c r="E162" s="19"/>
      <c r="F162" s="19"/>
      <c r="G162" s="19"/>
    </row>
    <row r="163" spans="3:7" x14ac:dyDescent="0.2">
      <c r="C163" s="19"/>
      <c r="D163" s="19"/>
      <c r="E163" s="19"/>
      <c r="F163" s="19"/>
      <c r="G163" s="19"/>
    </row>
    <row r="164" spans="3:7" x14ac:dyDescent="0.2">
      <c r="C164" s="19"/>
      <c r="D164" s="19"/>
      <c r="E164" s="19"/>
      <c r="F164" s="19"/>
      <c r="G164" s="19"/>
    </row>
    <row r="165" spans="3:7" x14ac:dyDescent="0.2">
      <c r="C165" s="19"/>
      <c r="D165" s="19"/>
      <c r="E165" s="19"/>
      <c r="F165" s="19"/>
      <c r="G165" s="19"/>
    </row>
    <row r="166" spans="3:7" x14ac:dyDescent="0.2">
      <c r="C166" s="19"/>
      <c r="D166" s="19"/>
      <c r="E166" s="19"/>
      <c r="F166" s="19"/>
      <c r="G166" s="19"/>
    </row>
    <row r="167" spans="3:7" x14ac:dyDescent="0.2">
      <c r="C167" s="19"/>
      <c r="D167" s="19"/>
      <c r="E167" s="19"/>
      <c r="F167" s="19"/>
      <c r="G167" s="19"/>
    </row>
    <row r="168" spans="3:7" x14ac:dyDescent="0.2">
      <c r="C168" s="19"/>
      <c r="D168" s="19"/>
      <c r="E168" s="19"/>
      <c r="F168" s="19"/>
      <c r="G168" s="19"/>
    </row>
    <row r="169" spans="3:7" x14ac:dyDescent="0.2">
      <c r="C169" s="19"/>
      <c r="D169" s="19"/>
      <c r="E169" s="19"/>
      <c r="F169" s="19"/>
      <c r="G169" s="19"/>
    </row>
    <row r="170" spans="3:7" x14ac:dyDescent="0.2">
      <c r="C170" s="19"/>
      <c r="D170" s="19"/>
      <c r="E170" s="19"/>
      <c r="F170" s="19"/>
      <c r="G170" s="19"/>
    </row>
    <row r="171" spans="3:7" x14ac:dyDescent="0.2">
      <c r="C171" s="19"/>
      <c r="D171" s="19"/>
      <c r="E171" s="19"/>
      <c r="F171" s="19"/>
      <c r="G171" s="19"/>
    </row>
    <row r="172" spans="3:7" x14ac:dyDescent="0.2">
      <c r="C172" s="19"/>
      <c r="D172" s="19"/>
      <c r="E172" s="19"/>
      <c r="F172" s="19"/>
      <c r="G172" s="19"/>
    </row>
    <row r="173" spans="3:7" x14ac:dyDescent="0.2">
      <c r="C173" s="19"/>
      <c r="D173" s="19"/>
      <c r="E173" s="19"/>
      <c r="F173" s="19"/>
      <c r="G173" s="19"/>
    </row>
    <row r="174" spans="3:7" x14ac:dyDescent="0.2">
      <c r="C174" s="19"/>
      <c r="D174" s="19"/>
      <c r="E174" s="19"/>
      <c r="F174" s="19"/>
      <c r="G174" s="19"/>
    </row>
    <row r="175" spans="3:7" x14ac:dyDescent="0.2">
      <c r="C175" s="19"/>
      <c r="D175" s="19"/>
      <c r="E175" s="19"/>
      <c r="F175" s="19"/>
      <c r="G175" s="19"/>
    </row>
    <row r="176" spans="3:7" x14ac:dyDescent="0.2">
      <c r="C176" s="19"/>
      <c r="D176" s="19"/>
      <c r="E176" s="19"/>
      <c r="F176" s="19"/>
      <c r="G176" s="19"/>
    </row>
    <row r="177" spans="3:7" x14ac:dyDescent="0.2">
      <c r="C177" s="19"/>
      <c r="D177" s="19"/>
      <c r="E177" s="19"/>
      <c r="F177" s="19"/>
      <c r="G177" s="19"/>
    </row>
    <row r="178" spans="3:7" x14ac:dyDescent="0.2">
      <c r="C178" s="19"/>
      <c r="D178" s="19"/>
      <c r="E178" s="19"/>
      <c r="F178" s="19"/>
      <c r="G178" s="19"/>
    </row>
    <row r="179" spans="3:7" x14ac:dyDescent="0.2">
      <c r="C179" s="19"/>
      <c r="D179" s="19"/>
      <c r="E179" s="19"/>
      <c r="F179" s="19"/>
      <c r="G179" s="19"/>
    </row>
    <row r="180" spans="3:7" x14ac:dyDescent="0.2">
      <c r="C180" s="19"/>
      <c r="D180" s="19"/>
      <c r="E180" s="19"/>
      <c r="F180" s="19"/>
      <c r="G180" s="19"/>
    </row>
    <row r="181" spans="3:7" x14ac:dyDescent="0.2">
      <c r="C181" s="19"/>
      <c r="D181" s="19"/>
      <c r="E181" s="19"/>
      <c r="F181" s="19"/>
      <c r="G181" s="19"/>
    </row>
    <row r="182" spans="3:7" x14ac:dyDescent="0.2">
      <c r="C182" s="19"/>
      <c r="D182" s="19"/>
      <c r="E182" s="19"/>
      <c r="F182" s="19"/>
      <c r="G182" s="19"/>
    </row>
    <row r="183" spans="3:7" x14ac:dyDescent="0.2">
      <c r="C183" s="19"/>
      <c r="D183" s="19"/>
      <c r="E183" s="19"/>
      <c r="F183" s="19"/>
      <c r="G183" s="19"/>
    </row>
    <row r="184" spans="3:7" x14ac:dyDescent="0.2">
      <c r="C184" s="19"/>
      <c r="D184" s="19"/>
      <c r="E184" s="19"/>
      <c r="F184" s="19"/>
      <c r="G184" s="19"/>
    </row>
    <row r="185" spans="3:7" x14ac:dyDescent="0.2">
      <c r="C185" s="19"/>
      <c r="D185" s="19"/>
      <c r="E185" s="19"/>
      <c r="F185" s="19"/>
      <c r="G185" s="19"/>
    </row>
    <row r="186" spans="3:7" x14ac:dyDescent="0.2">
      <c r="C186" s="19"/>
      <c r="D186" s="19"/>
      <c r="E186" s="19"/>
      <c r="F186" s="19"/>
      <c r="G186" s="19"/>
    </row>
    <row r="187" spans="3:7" x14ac:dyDescent="0.2">
      <c r="C187" s="19"/>
      <c r="D187" s="19"/>
      <c r="E187" s="19"/>
      <c r="F187" s="19"/>
      <c r="G187" s="19"/>
    </row>
    <row r="188" spans="3:7" x14ac:dyDescent="0.2">
      <c r="C188" s="19"/>
      <c r="D188" s="19"/>
      <c r="E188" s="19"/>
      <c r="F188" s="19"/>
      <c r="G188" s="19"/>
    </row>
    <row r="189" spans="3:7" x14ac:dyDescent="0.2">
      <c r="C189" s="19"/>
      <c r="D189" s="19"/>
      <c r="E189" s="19"/>
      <c r="F189" s="19"/>
      <c r="G189" s="19"/>
    </row>
    <row r="190" spans="3:7" x14ac:dyDescent="0.2">
      <c r="C190" s="19"/>
      <c r="D190" s="19"/>
      <c r="E190" s="19"/>
      <c r="F190" s="19"/>
      <c r="G190" s="19"/>
    </row>
    <row r="191" spans="3:7" x14ac:dyDescent="0.2">
      <c r="C191" s="19"/>
      <c r="D191" s="19"/>
      <c r="E191" s="19"/>
      <c r="F191" s="19"/>
      <c r="G191" s="19"/>
    </row>
    <row r="192" spans="3:7" x14ac:dyDescent="0.2">
      <c r="C192" s="19"/>
      <c r="D192" s="19"/>
      <c r="E192" s="19"/>
      <c r="F192" s="19"/>
      <c r="G192" s="19"/>
    </row>
    <row r="193" spans="3:7" x14ac:dyDescent="0.2">
      <c r="C193" s="19"/>
      <c r="D193" s="19"/>
      <c r="E193" s="19"/>
      <c r="F193" s="19"/>
      <c r="G193" s="19"/>
    </row>
    <row r="194" spans="3:7" x14ac:dyDescent="0.2">
      <c r="C194" s="19"/>
      <c r="D194" s="19"/>
      <c r="E194" s="19"/>
      <c r="F194" s="19"/>
      <c r="G194" s="19"/>
    </row>
    <row r="195" spans="3:7" x14ac:dyDescent="0.2">
      <c r="C195" s="19"/>
      <c r="D195" s="19"/>
      <c r="E195" s="19"/>
      <c r="F195" s="19"/>
      <c r="G195" s="19"/>
    </row>
    <row r="196" spans="3:7" x14ac:dyDescent="0.2">
      <c r="C196" s="19"/>
      <c r="D196" s="19"/>
      <c r="E196" s="19"/>
      <c r="F196" s="19"/>
      <c r="G196" s="19"/>
    </row>
    <row r="197" spans="3:7" x14ac:dyDescent="0.2">
      <c r="C197" s="19"/>
      <c r="D197" s="19"/>
      <c r="E197" s="19"/>
      <c r="F197" s="19"/>
      <c r="G197" s="19"/>
    </row>
    <row r="198" spans="3:7" x14ac:dyDescent="0.2">
      <c r="C198" s="19"/>
      <c r="D198" s="19"/>
      <c r="E198" s="19"/>
      <c r="F198" s="19"/>
      <c r="G198" s="19"/>
    </row>
    <row r="199" spans="3:7" x14ac:dyDescent="0.2">
      <c r="C199" s="19"/>
      <c r="D199" s="19"/>
      <c r="E199" s="19"/>
      <c r="F199" s="19"/>
      <c r="G199" s="19"/>
    </row>
    <row r="200" spans="3:7" x14ac:dyDescent="0.2">
      <c r="C200" s="19"/>
      <c r="D200" s="19"/>
      <c r="E200" s="19"/>
      <c r="F200" s="19"/>
      <c r="G200" s="19"/>
    </row>
    <row r="201" spans="3:7" x14ac:dyDescent="0.2">
      <c r="C201" s="19"/>
      <c r="D201" s="19"/>
      <c r="E201" s="19"/>
      <c r="F201" s="19"/>
      <c r="G201" s="19"/>
    </row>
    <row r="202" spans="3:7" x14ac:dyDescent="0.2">
      <c r="C202" s="19"/>
      <c r="D202" s="19"/>
      <c r="E202" s="19"/>
      <c r="F202" s="19"/>
      <c r="G202" s="19"/>
    </row>
    <row r="203" spans="3:7" x14ac:dyDescent="0.2">
      <c r="C203" s="19"/>
      <c r="D203" s="19"/>
      <c r="E203" s="19"/>
      <c r="F203" s="19"/>
      <c r="G203" s="19"/>
    </row>
    <row r="204" spans="3:7" x14ac:dyDescent="0.2">
      <c r="C204" s="19"/>
      <c r="D204" s="19"/>
      <c r="E204" s="19"/>
      <c r="F204" s="19"/>
      <c r="G204" s="19"/>
    </row>
    <row r="205" spans="3:7" x14ac:dyDescent="0.2">
      <c r="C205" s="19"/>
      <c r="D205" s="19"/>
      <c r="E205" s="19"/>
      <c r="F205" s="19"/>
      <c r="G205" s="19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R69"/>
  <sheetViews>
    <sheetView topLeftCell="A49" workbookViewId="0">
      <selection activeCell="D8" sqref="D8"/>
    </sheetView>
  </sheetViews>
  <sheetFormatPr defaultColWidth="8.7109375" defaultRowHeight="12.75" x14ac:dyDescent="0.2"/>
  <cols>
    <col min="1" max="1" width="8.7109375" style="12"/>
    <col min="2" max="2" width="16.140625" style="12" customWidth="1"/>
    <col min="3" max="3" width="11.28515625" style="12" customWidth="1"/>
    <col min="4" max="7" width="10.85546875" style="12" customWidth="1"/>
    <col min="8" max="8" width="8.7109375" style="12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72</v>
      </c>
    </row>
    <row r="4" spans="1:18" ht="13.5" thickBot="1" x14ac:dyDescent="0.25">
      <c r="A4" s="22" t="s">
        <v>77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20">
        <f>+'Løntabel oktober 2019'!D7</f>
        <v>3.2343428403410757E-2</v>
      </c>
    </row>
    <row r="8" spans="1:18" ht="13.5" thickBot="1" x14ac:dyDescent="0.25"/>
    <row r="9" spans="1:18" ht="13.5" thickBot="1" x14ac:dyDescent="0.25">
      <c r="A9" s="22" t="s">
        <v>83</v>
      </c>
      <c r="D9" s="27">
        <v>32</v>
      </c>
      <c r="N9" s="2"/>
      <c r="Q9" s="25"/>
    </row>
    <row r="10" spans="1:18" x14ac:dyDescent="0.2">
      <c r="D10" s="26"/>
      <c r="F10" s="2"/>
      <c r="N10" s="2"/>
      <c r="Q10" s="25"/>
    </row>
    <row r="11" spans="1:18" x14ac:dyDescent="0.2">
      <c r="A11" s="12" t="s">
        <v>1</v>
      </c>
      <c r="D11" s="13">
        <v>5.5E-2</v>
      </c>
      <c r="N11" s="2"/>
      <c r="Q11" s="25"/>
    </row>
    <row r="12" spans="1:18" x14ac:dyDescent="0.2">
      <c r="A12" s="12" t="s">
        <v>2</v>
      </c>
      <c r="D12" s="13">
        <v>0.11</v>
      </c>
    </row>
    <row r="13" spans="1:18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2019'!C15/37*$D$9))+($D$69*((37-$D$9)/37))</f>
        <v>21987.926588409449</v>
      </c>
      <c r="D18" s="6">
        <f>(('Løntabel oktober 2019'!D15/37*$D$9))+($D$69*((37-$D$9)/37))</f>
        <v>22347.422836579259</v>
      </c>
      <c r="E18" s="6">
        <f>(('Løntabel oktober 2019'!E15/37*$D$9))+($D$69*((37-$D$9)/37))</f>
        <v>22596.320307451319</v>
      </c>
      <c r="F18" s="6">
        <f>(('Løntabel oktober 2019'!F15/37*$D$9))+($D$69*((37-$D$9)/37))</f>
        <v>22955.826817535941</v>
      </c>
      <c r="G18" s="6">
        <f>(('Løntabel oktober 2019'!G15/37*$D$9))+($D$69*((37-$D$9)/37))</f>
        <v>23204.73475189372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2" t="s">
        <v>16</v>
      </c>
      <c r="C19" s="14">
        <f>C18*$D$11</f>
        <v>1209.3359623625197</v>
      </c>
      <c r="D19" s="14">
        <f>D18*$D$11</f>
        <v>1229.1082560118593</v>
      </c>
      <c r="E19" s="14">
        <f>E18*$D$11</f>
        <v>1242.7976169098226</v>
      </c>
      <c r="F19" s="14">
        <f>F18*$D$11</f>
        <v>1262.5704749644767</v>
      </c>
      <c r="G19" s="14">
        <f>G18*$D$11</f>
        <v>1276.2604113541547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">
      <c r="A20" s="2"/>
      <c r="B20" s="12" t="s">
        <v>22</v>
      </c>
      <c r="C20" s="14">
        <f>C18-C19</f>
        <v>20778.590626046931</v>
      </c>
      <c r="D20" s="14">
        <f>D18-D19</f>
        <v>21118.314580567399</v>
      </c>
      <c r="E20" s="14">
        <f>E18-E19</f>
        <v>21353.522690541497</v>
      </c>
      <c r="F20" s="14">
        <f>F18-F19</f>
        <v>21693.256342571465</v>
      </c>
      <c r="G20" s="14">
        <f>G18-G19</f>
        <v>21928.474340539564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">
      <c r="A21" s="2"/>
      <c r="B21" s="12" t="s">
        <v>27</v>
      </c>
      <c r="C21" s="14">
        <f>C18*$D$12</f>
        <v>2418.6719247250394</v>
      </c>
      <c r="D21" s="14">
        <f>D18*$D$12</f>
        <v>2458.2165120237187</v>
      </c>
      <c r="E21" s="14">
        <f>E18*$D$12</f>
        <v>2485.5952338196453</v>
      </c>
      <c r="F21" s="14">
        <f>F18*$D$12</f>
        <v>2525.1409499289534</v>
      </c>
      <c r="G21" s="14">
        <f>G18*$D$12</f>
        <v>2552.5208227083094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">
      <c r="A24" s="4">
        <v>24</v>
      </c>
      <c r="B24" s="5" t="s">
        <v>10</v>
      </c>
      <c r="C24" s="6">
        <f>(('Løntabel oktober 2019'!C21/37*$D$9))+($D$69*((37-$D$9)/37))</f>
        <v>23728.890511406305</v>
      </c>
      <c r="D24" s="6">
        <f>(('Løntabel oktober 2019'!D21/37*$D$9))+($D$69*((37-$D$9)/37))</f>
        <v>24086.173180218706</v>
      </c>
      <c r="E24" s="6">
        <f>(('Løntabel oktober 2019'!E21/37*$D$9))+($D$69*((37-$D$9)/37))</f>
        <v>24333.568486850785</v>
      </c>
      <c r="F24" s="6">
        <f>(('Løntabel oktober 2019'!F21/37*$D$9))+($D$69*((37-$D$9)/37))</f>
        <v>24690.851155663182</v>
      </c>
      <c r="G24" s="6">
        <f>(('Løntabel oktober 2019'!G21/37*$D$9))+($D$69*((37-$D$9)/37))</f>
        <v>24938.150562555194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">
      <c r="A25" s="2"/>
      <c r="B25" s="2" t="s">
        <v>16</v>
      </c>
      <c r="C25" s="14">
        <f>C24*$D$11</f>
        <v>1305.0889781273468</v>
      </c>
      <c r="D25" s="14">
        <f>D24*$D$11</f>
        <v>1324.7395249120289</v>
      </c>
      <c r="E25" s="14">
        <f>E24*$D$11</f>
        <v>1338.3462667767933</v>
      </c>
      <c r="F25" s="14">
        <f>F24*$D$11</f>
        <v>1357.9968135614749</v>
      </c>
      <c r="G25" s="14">
        <f>G24*$D$11</f>
        <v>1371.5982809405357</v>
      </c>
      <c r="I25" s="2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4">
        <f>C24-C25</f>
        <v>22423.801533278958</v>
      </c>
      <c r="D26" s="14">
        <f>D24-D25</f>
        <v>22761.433655306679</v>
      </c>
      <c r="E26" s="14">
        <f>E24-E25</f>
        <v>22995.222220073993</v>
      </c>
      <c r="F26" s="14">
        <f>F24-F25</f>
        <v>23332.854342101706</v>
      </c>
      <c r="G26" s="14">
        <f>G24-G25</f>
        <v>23566.552281614659</v>
      </c>
      <c r="I26" s="2"/>
      <c r="K26" s="2"/>
      <c r="L26" s="2"/>
    </row>
    <row r="27" spans="1:13" x14ac:dyDescent="0.2">
      <c r="A27" s="2"/>
      <c r="B27" s="2" t="s">
        <v>27</v>
      </c>
      <c r="C27" s="14">
        <f>C24*$D$12</f>
        <v>2610.1779562546935</v>
      </c>
      <c r="D27" s="14">
        <f>D24*$D$12</f>
        <v>2649.4790498240577</v>
      </c>
      <c r="E27" s="14">
        <f>E24*$D$12</f>
        <v>2676.6925335535866</v>
      </c>
      <c r="F27" s="14">
        <f>F24*$D$12</f>
        <v>2715.9936271229499</v>
      </c>
      <c r="G27" s="14">
        <f>G24*$D$12</f>
        <v>2743.1965618810714</v>
      </c>
      <c r="I27" s="2" t="s">
        <v>45</v>
      </c>
      <c r="K27" s="12" t="s">
        <v>46</v>
      </c>
      <c r="L27" s="12" t="s">
        <v>47</v>
      </c>
    </row>
    <row r="28" spans="1:13" x14ac:dyDescent="0.2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">
      <c r="A29" s="4">
        <v>25</v>
      </c>
      <c r="B29" s="5" t="s">
        <v>10</v>
      </c>
      <c r="C29" s="6">
        <f>(('Løntabel oktober 2019'!C26/37*$D$9))+($D$69*((37-$D$9)/37))</f>
        <v>24110.768507038727</v>
      </c>
      <c r="D29" s="6">
        <f>(('Løntabel oktober 2019'!D26/37*$D$9))+($D$69*((37-$D$9)/37))</f>
        <v>24456.867814865724</v>
      </c>
      <c r="E29" s="6">
        <f>(('Løntabel oktober 2019'!E26/37*$D$9))+($D$69*((37-$D$9)/37))</f>
        <v>24696.447878248309</v>
      </c>
      <c r="F29" s="6">
        <f>(('Løntabel oktober 2019'!F26/37*$D$9))+($D$69*((37-$D$9)/37))</f>
        <v>25042.728227804149</v>
      </c>
      <c r="G29" s="6">
        <f>(('Løntabel oktober 2019'!G26/37*$D$9))+($D$69*((37-$D$9)/37))</f>
        <v>25282.298680600132</v>
      </c>
      <c r="I29" s="2" t="s">
        <v>51</v>
      </c>
      <c r="L29" s="12" t="s">
        <v>52</v>
      </c>
    </row>
    <row r="30" spans="1:13" x14ac:dyDescent="0.2">
      <c r="A30" s="2"/>
      <c r="B30" s="2" t="s">
        <v>16</v>
      </c>
      <c r="C30" s="14">
        <f>C29*$D$11</f>
        <v>1326.09226788713</v>
      </c>
      <c r="D30" s="14">
        <f>D29*$D$11</f>
        <v>1345.1277298176149</v>
      </c>
      <c r="E30" s="14">
        <f>E29*$D$11</f>
        <v>1358.3046333036571</v>
      </c>
      <c r="F30" s="14">
        <f>F29*$D$11</f>
        <v>1377.3500525292282</v>
      </c>
      <c r="G30" s="14">
        <f>G29*$D$11</f>
        <v>1390.5264274330073</v>
      </c>
      <c r="I30" s="11" t="s">
        <v>53</v>
      </c>
      <c r="L30" s="12" t="s">
        <v>54</v>
      </c>
    </row>
    <row r="31" spans="1:13" x14ac:dyDescent="0.2">
      <c r="A31" s="2"/>
      <c r="B31" s="2" t="s">
        <v>22</v>
      </c>
      <c r="C31" s="14">
        <f>C29-C30</f>
        <v>22784.676239151599</v>
      </c>
      <c r="D31" s="14">
        <f>D29-D30</f>
        <v>23111.74008504811</v>
      </c>
      <c r="E31" s="14">
        <f>E29-E30</f>
        <v>23338.143244944651</v>
      </c>
      <c r="F31" s="14">
        <f>F29-F30</f>
        <v>23665.37817527492</v>
      </c>
      <c r="G31" s="14">
        <f>G29-G30</f>
        <v>23891.772253167124</v>
      </c>
      <c r="I31" s="11"/>
    </row>
    <row r="32" spans="1:13" x14ac:dyDescent="0.2">
      <c r="A32" s="2"/>
      <c r="B32" s="2" t="s">
        <v>27</v>
      </c>
      <c r="C32" s="14">
        <f>C29*$D$12</f>
        <v>2652.18453577426</v>
      </c>
      <c r="D32" s="14">
        <f>D29*$D$12</f>
        <v>2690.2554596352297</v>
      </c>
      <c r="E32" s="14">
        <f>E29*$D$12</f>
        <v>2716.6092666073141</v>
      </c>
      <c r="F32" s="14">
        <f>F29*$D$12</f>
        <v>2754.7001050584563</v>
      </c>
      <c r="G32" s="14">
        <f>G29*$D$12</f>
        <v>2781.0528548660145</v>
      </c>
      <c r="I32" s="11" t="s">
        <v>55</v>
      </c>
      <c r="L32" s="2" t="s">
        <v>56</v>
      </c>
    </row>
    <row r="33" spans="1:12" x14ac:dyDescent="0.2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">
      <c r="A34" s="4">
        <v>26</v>
      </c>
      <c r="B34" s="5" t="s">
        <v>10</v>
      </c>
      <c r="C34" s="6">
        <f>(('Løntabel oktober 2019'!C31/37*$D$9))+($D$69*((37-$D$9)/37))</f>
        <v>24501.429827665099</v>
      </c>
      <c r="D34" s="6">
        <f>(('Løntabel oktober 2019'!D31/37*$D$9))+($D$69*((37-$D$9)/37))</f>
        <v>24835.720555046719</v>
      </c>
      <c r="E34" s="6">
        <f>(('Løntabel oktober 2019'!E31/37*$D$9))+($D$69*((37-$D$9)/37))</f>
        <v>25067.033338446185</v>
      </c>
      <c r="F34" s="6">
        <f>(('Løntabel oktober 2019'!F31/37*$D$9))+($D$69*((37-$D$9)/37))</f>
        <v>25401.251724949867</v>
      </c>
      <c r="G34" s="6">
        <f>(('Løntabel oktober 2019'!G31/37*$D$9))+($D$69*((37-$D$9)/37))</f>
        <v>25632.57284095007</v>
      </c>
      <c r="L34" s="12" t="s">
        <v>59</v>
      </c>
    </row>
    <row r="35" spans="1:12" x14ac:dyDescent="0.2">
      <c r="A35" s="2"/>
      <c r="B35" s="2" t="s">
        <v>16</v>
      </c>
      <c r="C35" s="14">
        <f>C34*$D$11</f>
        <v>1347.5786405215804</v>
      </c>
      <c r="D35" s="14">
        <f>D34*$D$11</f>
        <v>1365.9646305275696</v>
      </c>
      <c r="E35" s="14">
        <f>E34*$D$11</f>
        <v>1378.6868336145401</v>
      </c>
      <c r="F35" s="14">
        <f>F34*$D$11</f>
        <v>1397.0688448722426</v>
      </c>
      <c r="G35" s="14">
        <f>G34*$D$11</f>
        <v>1409.7915062522538</v>
      </c>
      <c r="L35" s="12" t="s">
        <v>60</v>
      </c>
    </row>
    <row r="36" spans="1:12" x14ac:dyDescent="0.2">
      <c r="A36" s="2"/>
      <c r="B36" s="2" t="s">
        <v>22</v>
      </c>
      <c r="C36" s="14">
        <f>C34-C35</f>
        <v>23153.851187143518</v>
      </c>
      <c r="D36" s="14">
        <f>D34-D35</f>
        <v>23469.755924519148</v>
      </c>
      <c r="E36" s="14">
        <f>E34-E35</f>
        <v>23688.346504831643</v>
      </c>
      <c r="F36" s="14">
        <f>F34-F35</f>
        <v>24004.182880077624</v>
      </c>
      <c r="G36" s="14">
        <f>G34-G35</f>
        <v>24222.781334697815</v>
      </c>
      <c r="L36" s="12" t="s">
        <v>61</v>
      </c>
    </row>
    <row r="37" spans="1:12" x14ac:dyDescent="0.2">
      <c r="A37" s="2"/>
      <c r="B37" s="2" t="s">
        <v>27</v>
      </c>
      <c r="C37" s="14">
        <f>C34*$D$12</f>
        <v>2695.1572810431608</v>
      </c>
      <c r="D37" s="14">
        <f>D34*$D$12</f>
        <v>2731.9292610551392</v>
      </c>
      <c r="E37" s="14">
        <f>E34*$D$12</f>
        <v>2757.3736672290802</v>
      </c>
      <c r="F37" s="14">
        <f>F34*$D$12</f>
        <v>2794.1376897444852</v>
      </c>
      <c r="G37" s="14">
        <f>G34*$D$12</f>
        <v>2819.5830125045077</v>
      </c>
      <c r="L37" s="12" t="s">
        <v>62</v>
      </c>
    </row>
    <row r="38" spans="1:12" x14ac:dyDescent="0.2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">
      <c r="A39" s="4">
        <v>28</v>
      </c>
      <c r="B39" s="5" t="s">
        <v>10</v>
      </c>
      <c r="C39" s="6">
        <f>(('Løntabel oktober 2019'!C36/37*$D$9))+($D$69*((37-$D$9)/37))</f>
        <v>25309.465474553854</v>
      </c>
      <c r="D39" s="6">
        <f>(('Løntabel oktober 2019'!D36/37*$D$9))+($D$69*((37-$D$9)/37))</f>
        <v>25617.21462744171</v>
      </c>
      <c r="E39" s="6">
        <f>(('Løntabel oktober 2019'!E36/37*$D$9))+($D$69*((37-$D$9)/37))</f>
        <v>25830.253116330532</v>
      </c>
      <c r="F39" s="6">
        <f>(('Løntabel oktober 2019'!F36/37*$D$9))+($D$69*((37-$D$9)/37))</f>
        <v>26138.002269218388</v>
      </c>
      <c r="G39" s="6">
        <f>(('Løntabel oktober 2019'!G36/37*$D$9))+($D$69*((37-$D$9)/37))</f>
        <v>26350.960084628492</v>
      </c>
      <c r="L39" s="12" t="s">
        <v>64</v>
      </c>
    </row>
    <row r="40" spans="1:12" x14ac:dyDescent="0.2">
      <c r="A40" s="2"/>
      <c r="B40" s="2" t="s">
        <v>16</v>
      </c>
      <c r="C40" s="14">
        <f>C39*$D$11</f>
        <v>1392.020601100462</v>
      </c>
      <c r="D40" s="14">
        <f>D39*$D$11</f>
        <v>1408.946804509294</v>
      </c>
      <c r="E40" s="14">
        <f>E39*$D$11</f>
        <v>1420.6639213981794</v>
      </c>
      <c r="F40" s="14">
        <f>F39*$D$11</f>
        <v>1437.5901248070113</v>
      </c>
      <c r="G40" s="14">
        <f>G39*$D$11</f>
        <v>1449.3028046545671</v>
      </c>
      <c r="L40" s="2" t="s">
        <v>65</v>
      </c>
    </row>
    <row r="41" spans="1:12" x14ac:dyDescent="0.2">
      <c r="A41" s="2"/>
      <c r="B41" s="2" t="s">
        <v>22</v>
      </c>
      <c r="C41" s="14">
        <f>C39-C40</f>
        <v>23917.444873453391</v>
      </c>
      <c r="D41" s="14">
        <f>D39-D40</f>
        <v>24208.267822932416</v>
      </c>
      <c r="E41" s="14">
        <f>E39-E40</f>
        <v>24409.589194932352</v>
      </c>
      <c r="F41" s="14">
        <f>F39-F40</f>
        <v>24700.412144411377</v>
      </c>
      <c r="G41" s="14">
        <f>G39-G40</f>
        <v>24901.657279973926</v>
      </c>
      <c r="L41" s="12" t="s">
        <v>66</v>
      </c>
    </row>
    <row r="42" spans="1:12" x14ac:dyDescent="0.2">
      <c r="A42" s="2"/>
      <c r="B42" s="2" t="s">
        <v>27</v>
      </c>
      <c r="C42" s="14">
        <f>C39*$D$12</f>
        <v>2784.0412022009241</v>
      </c>
      <c r="D42" s="14">
        <f>D39*$D$12</f>
        <v>2817.893609018588</v>
      </c>
      <c r="E42" s="14">
        <f>E39*$D$12</f>
        <v>2841.3278427963587</v>
      </c>
      <c r="F42" s="14">
        <f>F39*$D$12</f>
        <v>2875.1802496140226</v>
      </c>
      <c r="G42" s="14">
        <f>G39*$D$12</f>
        <v>2898.6056093091343</v>
      </c>
    </row>
    <row r="43" spans="1:12" x14ac:dyDescent="0.2">
      <c r="A43" s="4">
        <v>29</v>
      </c>
      <c r="B43" s="5" t="s">
        <v>10</v>
      </c>
      <c r="C43" s="6">
        <f>(('Løntabel oktober 2019'!C40/37*$D$9))+($D$69*((37-$D$9)/37))</f>
        <v>25727.112073806871</v>
      </c>
      <c r="D43" s="6">
        <f>(('Løntabel oktober 2019'!D40/37*$D$9))+($D$69*((37-$D$9)/37))</f>
        <v>26020.29966378857</v>
      </c>
      <c r="E43" s="6">
        <f>(('Løntabel oktober 2019'!E40/37*$D$9))+($D$69*((37-$D$9)/37))</f>
        <v>26223.223715284807</v>
      </c>
      <c r="F43" s="6">
        <f>(('Løntabel oktober 2019'!F40/37*$D$9))+($D$69*((37-$D$9)/37))</f>
        <v>26516.330631787812</v>
      </c>
      <c r="G43" s="6">
        <f>(('Løntabel oktober 2019'!G40/37*$D$9))+($D$69*((37-$D$9)/37))</f>
        <v>26719.335356762764</v>
      </c>
    </row>
    <row r="44" spans="1:12" x14ac:dyDescent="0.2">
      <c r="A44" s="2"/>
      <c r="B44" s="2" t="s">
        <v>16</v>
      </c>
      <c r="C44" s="14">
        <f>C43*$D$11</f>
        <v>1414.991164059378</v>
      </c>
      <c r="D44" s="14">
        <f>D43*$D$11</f>
        <v>1431.1164815083714</v>
      </c>
      <c r="E44" s="14">
        <f>E43*$D$11</f>
        <v>1442.2773043406644</v>
      </c>
      <c r="F44" s="14">
        <f>F43*$D$11</f>
        <v>1458.3981847483296</v>
      </c>
      <c r="G44" s="14">
        <f>G43*$D$11</f>
        <v>1469.5634446219519</v>
      </c>
    </row>
    <row r="45" spans="1:12" x14ac:dyDescent="0.2">
      <c r="A45" s="2"/>
      <c r="B45" s="2" t="s">
        <v>22</v>
      </c>
      <c r="C45" s="14">
        <f>C43-C44</f>
        <v>24312.120909747493</v>
      </c>
      <c r="D45" s="14">
        <f>D43-D44</f>
        <v>24589.183182280198</v>
      </c>
      <c r="E45" s="14">
        <f>E43-E44</f>
        <v>24780.946410944143</v>
      </c>
      <c r="F45" s="14">
        <f>F43-F44</f>
        <v>25057.932447039482</v>
      </c>
      <c r="G45" s="14">
        <f>G43-G44</f>
        <v>25249.771912140812</v>
      </c>
    </row>
    <row r="46" spans="1:12" x14ac:dyDescent="0.2">
      <c r="A46" s="2"/>
      <c r="B46" s="2" t="s">
        <v>27</v>
      </c>
      <c r="C46" s="14">
        <f>C43*$D$12</f>
        <v>2829.982328118756</v>
      </c>
      <c r="D46" s="14">
        <f>D43*$D$12</f>
        <v>2862.2329630167428</v>
      </c>
      <c r="E46" s="14">
        <f>E43*$D$12</f>
        <v>2884.5546086813288</v>
      </c>
      <c r="F46" s="14">
        <f>F43*$D$12</f>
        <v>2916.7963694966593</v>
      </c>
      <c r="G46" s="14">
        <f>G43*$D$12</f>
        <v>2939.1268892439039</v>
      </c>
    </row>
    <row r="47" spans="1:12" x14ac:dyDescent="0.2">
      <c r="A47" s="4">
        <v>30</v>
      </c>
      <c r="B47" s="5" t="s">
        <v>10</v>
      </c>
      <c r="C47" s="6">
        <f>(('Løntabel oktober 2019'!C44/37*$D$9))+($D$69*((37-$D$9)/37))</f>
        <v>26153.809615798724</v>
      </c>
      <c r="D47" s="6">
        <f>(('Løntabel oktober 2019'!D44/37*$D$9))+($D$69*((37-$D$9)/37))</f>
        <v>26431.38145871201</v>
      </c>
      <c r="E47" s="6">
        <f>(('Løntabel oktober 2019'!E44/37*$D$9))+($D$69*((37-$D$9)/37))</f>
        <v>26623.646526834425</v>
      </c>
      <c r="F47" s="6">
        <f>(('Løntabel oktober 2019'!F44/37*$D$9))+($D$69*((37-$D$9)/37))</f>
        <v>26901.213714501977</v>
      </c>
      <c r="G47" s="6">
        <f>(('Løntabel oktober 2019'!G44/37*$D$9))+($D$69*((37-$D$9)/37))</f>
        <v>27093.398109145684</v>
      </c>
    </row>
    <row r="48" spans="1:12" x14ac:dyDescent="0.2">
      <c r="A48" s="2"/>
      <c r="B48" s="2" t="s">
        <v>16</v>
      </c>
      <c r="C48" s="14">
        <f>C47*$D$11</f>
        <v>1438.4595288689297</v>
      </c>
      <c r="D48" s="14">
        <f>D47*$D$11</f>
        <v>1453.7259802291605</v>
      </c>
      <c r="E48" s="14">
        <f>E47*$D$11</f>
        <v>1464.3005589758934</v>
      </c>
      <c r="F48" s="14">
        <f>F47*$D$11</f>
        <v>1479.5667542976087</v>
      </c>
      <c r="G48" s="14">
        <f>G47*$D$11</f>
        <v>1490.1368960030127</v>
      </c>
    </row>
    <row r="49" spans="1:7" x14ac:dyDescent="0.2">
      <c r="A49" s="2"/>
      <c r="B49" s="2" t="s">
        <v>22</v>
      </c>
      <c r="C49" s="14">
        <f>C47-C48</f>
        <v>24715.350086929793</v>
      </c>
      <c r="D49" s="14">
        <f>D47-D48</f>
        <v>24977.655478482851</v>
      </c>
      <c r="E49" s="14">
        <f>E47-E48</f>
        <v>25159.345967858531</v>
      </c>
      <c r="F49" s="14">
        <f>F47-F48</f>
        <v>25421.646960204369</v>
      </c>
      <c r="G49" s="14">
        <f>G47-G48</f>
        <v>25603.261213142672</v>
      </c>
    </row>
    <row r="50" spans="1:7" x14ac:dyDescent="0.2">
      <c r="A50" s="2"/>
      <c r="B50" s="2" t="s">
        <v>27</v>
      </c>
      <c r="C50" s="14">
        <f>C47*$D$12</f>
        <v>2876.9190577378595</v>
      </c>
      <c r="D50" s="14">
        <f>D47*$D$12</f>
        <v>2907.4519604583211</v>
      </c>
      <c r="E50" s="14">
        <f>E47*$D$12</f>
        <v>2928.6011179517868</v>
      </c>
      <c r="F50" s="14">
        <f>F47*$D$12</f>
        <v>2959.1335085952173</v>
      </c>
      <c r="G50" s="14">
        <f>G47*$D$12</f>
        <v>2980.2737920060254</v>
      </c>
    </row>
    <row r="51" spans="1:7" x14ac:dyDescent="0.2">
      <c r="A51" s="2" t="s">
        <v>28</v>
      </c>
      <c r="B51" s="2"/>
      <c r="C51" s="10"/>
      <c r="D51" s="14"/>
      <c r="E51" s="14"/>
      <c r="F51" s="14"/>
      <c r="G51" s="14"/>
    </row>
    <row r="52" spans="1:7" x14ac:dyDescent="0.2">
      <c r="A52" s="4">
        <v>31</v>
      </c>
      <c r="B52" s="5" t="s">
        <v>10</v>
      </c>
      <c r="C52" s="6">
        <f>(('Løntabel oktober 2019'!C49/37*$D$9))+($D$69*((37-$D$9)/37))</f>
        <v>26590.17711735691</v>
      </c>
      <c r="D52" s="6">
        <f>(('Løntabel oktober 2019'!D49/37*$D$9))+($D$69*((37-$D$9)/37))</f>
        <v>26851.327252108105</v>
      </c>
      <c r="E52" s="6">
        <f>(('Løntabel oktober 2019'!E49/37*$D$9))+($D$69*((37-$D$9)/37))</f>
        <v>27032.056012775782</v>
      </c>
      <c r="F52" s="6">
        <f>(('Løntabel oktober 2019'!F49/37*$D$9))+($D$69*((37-$D$9)/37))</f>
        <v>27293.206147526969</v>
      </c>
      <c r="G52" s="6">
        <f>(('Løntabel oktober 2019'!G49/37*$D$9))+($D$69*((37-$D$9)/37))</f>
        <v>27473.934908194642</v>
      </c>
    </row>
    <row r="53" spans="1:7" x14ac:dyDescent="0.2">
      <c r="A53" s="2"/>
      <c r="B53" s="2" t="s">
        <v>16</v>
      </c>
      <c r="C53" s="14">
        <f>C52*$D$11</f>
        <v>1462.4597414546301</v>
      </c>
      <c r="D53" s="14">
        <f>D52*$D$11</f>
        <v>1476.8229988659457</v>
      </c>
      <c r="E53" s="14">
        <f>E52*$D$11</f>
        <v>1486.763080702668</v>
      </c>
      <c r="F53" s="14">
        <f>F52*$D$11</f>
        <v>1501.1263381139834</v>
      </c>
      <c r="G53" s="14">
        <f>G52*$D$11</f>
        <v>1511.0664199507053</v>
      </c>
    </row>
    <row r="54" spans="1:7" x14ac:dyDescent="0.2">
      <c r="A54" s="2"/>
      <c r="B54" s="2" t="s">
        <v>22</v>
      </c>
      <c r="C54" s="14">
        <f>C52-C53</f>
        <v>25127.717375902281</v>
      </c>
      <c r="D54" s="14">
        <f>D52-D53</f>
        <v>25374.504253242161</v>
      </c>
      <c r="E54" s="14">
        <f>E52-E53</f>
        <v>25545.292932073113</v>
      </c>
      <c r="F54" s="14">
        <f>F52-F53</f>
        <v>25792.079809412986</v>
      </c>
      <c r="G54" s="14">
        <f>G52-G53</f>
        <v>25962.868488243937</v>
      </c>
    </row>
    <row r="55" spans="1:7" x14ac:dyDescent="0.2">
      <c r="A55" s="2"/>
      <c r="B55" s="2" t="s">
        <v>27</v>
      </c>
      <c r="C55" s="14">
        <f>C52*$D$12</f>
        <v>2924.9194829092603</v>
      </c>
      <c r="D55" s="14">
        <f>D52*$D$12</f>
        <v>2953.6459977318914</v>
      </c>
      <c r="E55" s="14">
        <f>E52*$D$12</f>
        <v>2973.5261614053361</v>
      </c>
      <c r="F55" s="14">
        <f>F52*$D$12</f>
        <v>3002.2526762279667</v>
      </c>
      <c r="G55" s="14">
        <f>G52*$D$12</f>
        <v>3022.1328399014105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2019'!C55/37*$D$9))+($D$69*((37-$D$9)/37))</f>
        <v>30477.690877537334</v>
      </c>
      <c r="D58" s="6">
        <f>(('Løntabel oktober 2019'!D55/37*$D$9))+($D$69*((37-$D$9)/37))</f>
        <v>30566.986334278346</v>
      </c>
      <c r="E58" s="6">
        <f>(('Løntabel oktober 2019'!E55/37*$D$9))+($D$69*((37-$D$9)/37))</f>
        <v>30628.765237713505</v>
      </c>
      <c r="F58" s="6">
        <f>(('Løntabel oktober 2019'!F55/37*$D$9))+($D$69*((37-$D$9)/37))</f>
        <v>30718.067591522125</v>
      </c>
      <c r="G58" s="6">
        <f>(('Løntabel oktober 2019'!G55/37*$D$9))+($D$69*((37-$D$9)/37))</f>
        <v>30779.944149688443</v>
      </c>
    </row>
    <row r="59" spans="1:7" x14ac:dyDescent="0.2">
      <c r="A59" s="2"/>
      <c r="B59" s="2" t="s">
        <v>16</v>
      </c>
      <c r="C59" s="14">
        <f>C58*$D$11</f>
        <v>1676.2729982645533</v>
      </c>
      <c r="D59" s="14">
        <f>D58*$D$11</f>
        <v>1681.184248385309</v>
      </c>
      <c r="E59" s="14">
        <f>E58*$D$11</f>
        <v>1684.5820880742428</v>
      </c>
      <c r="F59" s="14">
        <f>F58*$D$11</f>
        <v>1689.493717533717</v>
      </c>
      <c r="G59" s="14">
        <f>G58*$D$11</f>
        <v>1692.8969282328644</v>
      </c>
    </row>
    <row r="60" spans="1:7" x14ac:dyDescent="0.2">
      <c r="A60" s="2"/>
      <c r="B60" s="2" t="s">
        <v>22</v>
      </c>
      <c r="C60" s="14">
        <f>C58-C59</f>
        <v>28801.41787927278</v>
      </c>
      <c r="D60" s="14">
        <f>D58-D59</f>
        <v>28885.802085893036</v>
      </c>
      <c r="E60" s="14">
        <f>E58-E59</f>
        <v>28944.183149639262</v>
      </c>
      <c r="F60" s="14">
        <f>F58-F59</f>
        <v>29028.573873988407</v>
      </c>
      <c r="G60" s="14">
        <f>G58-G59</f>
        <v>29087.047221455578</v>
      </c>
    </row>
    <row r="61" spans="1:7" x14ac:dyDescent="0.2">
      <c r="A61" s="2"/>
      <c r="B61" s="2" t="s">
        <v>27</v>
      </c>
      <c r="C61" s="14">
        <f>C58*$D$12</f>
        <v>3352.5459965291066</v>
      </c>
      <c r="D61" s="14">
        <f>D58*$D$12</f>
        <v>3362.3684967706181</v>
      </c>
      <c r="E61" s="14">
        <f>E58*$D$12</f>
        <v>3369.1641761484857</v>
      </c>
      <c r="F61" s="14">
        <f>F58*$D$12</f>
        <v>3378.987435067434</v>
      </c>
      <c r="G61" s="14">
        <f>G58*$D$12</f>
        <v>3385.7938564657288</v>
      </c>
    </row>
    <row r="62" spans="1:7" x14ac:dyDescent="0.2">
      <c r="A62" s="2" t="s">
        <v>28</v>
      </c>
      <c r="E62" s="9"/>
    </row>
    <row r="69" spans="1:4" x14ac:dyDescent="0.2">
      <c r="A69" s="28" t="s">
        <v>86</v>
      </c>
      <c r="B69" s="28"/>
      <c r="C69" s="28"/>
      <c r="D69" s="29">
        <f>250.067204108229*(1+'Løntabel oktober 2018'!E63+'Løntabel oktober 2019'!E63)</f>
        <v>263.39578608719756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22" t="s">
        <v>77</v>
      </c>
      <c r="F4" s="2"/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19">
        <f>+C15/'Løntabel oktober 2019'!C15-1</f>
        <v>6.7407196430266936E-3</v>
      </c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6"/>
      <c r="E14" s="16"/>
      <c r="F14" s="16"/>
      <c r="G14" s="16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1405.4414035329471</v>
      </c>
      <c r="D16" s="14">
        <f t="shared" ref="D16:G16" si="0">D15*$D$9</f>
        <v>1428.4572224732156</v>
      </c>
      <c r="E16" s="14">
        <f t="shared" si="0"/>
        <v>1444.3922403028764</v>
      </c>
      <c r="F16" s="14">
        <f t="shared" si="0"/>
        <v>1467.4087162357405</v>
      </c>
      <c r="G16" s="14">
        <f t="shared" si="0"/>
        <v>1483.3444039630538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24148.038660702456</v>
      </c>
      <c r="D17" s="14">
        <f>D15-D16</f>
        <v>24543.492277039797</v>
      </c>
      <c r="E17" s="14">
        <f>E15-E16</f>
        <v>24817.284856113056</v>
      </c>
      <c r="F17" s="14">
        <f>F15-F16</f>
        <v>25212.749760777722</v>
      </c>
      <c r="G17" s="14">
        <f>G15-G16</f>
        <v>25486.553849910651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2810.8828070658942</v>
      </c>
      <c r="D18" s="14">
        <f>D15*$D$10</f>
        <v>2856.9144449464311</v>
      </c>
      <c r="E18" s="14">
        <f>E15*$D$10</f>
        <v>2888.7844806057528</v>
      </c>
      <c r="F18" s="14">
        <f>F15*$D$10</f>
        <v>2934.817432471481</v>
      </c>
      <c r="G18" s="14">
        <f>G15*$D$10</f>
        <v>2966.6888079261075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1516.9021229068744</v>
      </c>
      <c r="D22" s="14">
        <f t="shared" ref="D22:G22" si="1">D21*$D$9</f>
        <v>1539.7762231450438</v>
      </c>
      <c r="E22" s="14">
        <f t="shared" si="1"/>
        <v>1555.6150687883687</v>
      </c>
      <c r="F22" s="14">
        <f t="shared" si="1"/>
        <v>1578.4891690265381</v>
      </c>
      <c r="G22" s="14">
        <f t="shared" si="1"/>
        <v>1594.3218749366529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26063.136475399933</v>
      </c>
      <c r="D23" s="14">
        <f>D21-D22</f>
        <v>26456.155106764843</v>
      </c>
      <c r="E23" s="14">
        <f>E21-E22</f>
        <v>26728.295272818337</v>
      </c>
      <c r="F23" s="14">
        <f>F21-F22</f>
        <v>27121.313904183244</v>
      </c>
      <c r="G23" s="14">
        <f>G21-G22</f>
        <v>27393.348578457037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3033.8042458137488</v>
      </c>
      <c r="D24" s="14">
        <f>D21*$D$10</f>
        <v>3079.5524462900876</v>
      </c>
      <c r="E24" s="14">
        <f>E21*$D$10</f>
        <v>3111.2301375767374</v>
      </c>
      <c r="F24" s="14">
        <f>F21*$D$10</f>
        <v>3156.9783380530762</v>
      </c>
      <c r="G24" s="14">
        <f>G21*$D$10</f>
        <v>3188.6437498733058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1541.3508754307027</v>
      </c>
      <c r="D27" s="14">
        <f t="shared" ref="D27:G27" si="2">D26*$D$9</f>
        <v>1563.5089898612478</v>
      </c>
      <c r="E27" s="14">
        <f t="shared" si="2"/>
        <v>1578.8474847372972</v>
      </c>
      <c r="F27" s="14">
        <f t="shared" si="2"/>
        <v>1601.0171898970166</v>
      </c>
      <c r="G27" s="14">
        <f t="shared" si="2"/>
        <v>1616.3550694800767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26483.210496036616</v>
      </c>
      <c r="D28" s="14">
        <f>D26-D27</f>
        <v>26863.927189434165</v>
      </c>
      <c r="E28" s="14">
        <f>E26-E27</f>
        <v>27127.470419577199</v>
      </c>
      <c r="F28" s="14">
        <f>F26-F27</f>
        <v>27508.38626277601</v>
      </c>
      <c r="G28" s="14">
        <f>G26-G27</f>
        <v>27771.918921066772</v>
      </c>
      <c r="I28" s="11"/>
      <c r="O28" s="8"/>
    </row>
    <row r="29" spans="1:15" x14ac:dyDescent="0.2">
      <c r="A29" s="2"/>
      <c r="B29" s="2" t="s">
        <v>27</v>
      </c>
      <c r="C29" s="14">
        <f>C26*$D$10</f>
        <v>3082.7017508614053</v>
      </c>
      <c r="D29" s="14">
        <f>D26*$D$10</f>
        <v>3127.0179797224955</v>
      </c>
      <c r="E29" s="14">
        <f>E26*$D$10</f>
        <v>3157.6949694745945</v>
      </c>
      <c r="F29" s="14">
        <f>F26*$D$10</f>
        <v>3202.0343797940332</v>
      </c>
      <c r="G29" s="14">
        <f>G26*$D$10</f>
        <v>3232.7101389601535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1566.3619576555593</v>
      </c>
      <c r="D32" s="14">
        <f t="shared" ref="D32:G32" si="3">D31*$D$9</f>
        <v>1587.7640582170975</v>
      </c>
      <c r="E32" s="14">
        <f t="shared" si="3"/>
        <v>1602.5732618413224</v>
      </c>
      <c r="F32" s="14">
        <f t="shared" si="3"/>
        <v>1623.9707309649609</v>
      </c>
      <c r="G32" s="14">
        <f t="shared" si="3"/>
        <v>1638.7804680624304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26912.946363354611</v>
      </c>
      <c r="D33" s="14">
        <f>D31-D32</f>
        <v>27280.673363911948</v>
      </c>
      <c r="E33" s="14">
        <f>E31-E32</f>
        <v>27535.122408000901</v>
      </c>
      <c r="F33" s="14">
        <f>F31-F32</f>
        <v>27902.76983203433</v>
      </c>
      <c r="G33" s="14">
        <f>G31-G32</f>
        <v>28157.228042163573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3132.7239153111186</v>
      </c>
      <c r="D34" s="14">
        <f>D31*$D$10</f>
        <v>3175.528116434195</v>
      </c>
      <c r="E34" s="14">
        <f>E31*$D$10</f>
        <v>3205.1465236826448</v>
      </c>
      <c r="F34" s="14">
        <f>F31*$D$10</f>
        <v>3247.9414619299218</v>
      </c>
      <c r="G34" s="14">
        <f>G31*$D$10</f>
        <v>3277.5609361248607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1618.0943533085162</v>
      </c>
      <c r="D37" s="14">
        <f t="shared" ref="D37:G37" si="4">D36*$D$9</f>
        <v>1637.7971981029971</v>
      </c>
      <c r="E37" s="14">
        <f t="shared" si="4"/>
        <v>1651.4364372119883</v>
      </c>
      <c r="F37" s="14">
        <f t="shared" si="4"/>
        <v>1671.1392820064691</v>
      </c>
      <c r="G37" s="14">
        <f t="shared" si="4"/>
        <v>1684.773356204314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27801.802979573597</v>
      </c>
      <c r="D38" s="14">
        <f>D36-D37</f>
        <v>28140.333676496946</v>
      </c>
      <c r="E38" s="14">
        <f>E36-E37</f>
        <v>28374.680603005982</v>
      </c>
      <c r="F38" s="14">
        <f>F36-F37</f>
        <v>28713.211299929331</v>
      </c>
      <c r="G38" s="14">
        <f>G36-G37</f>
        <v>28947.469483874123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3236.1887066170325</v>
      </c>
      <c r="D39" s="14">
        <f>D36*$D$10</f>
        <v>3275.5943962059941</v>
      </c>
      <c r="E39" s="14">
        <f>E36*$D$10</f>
        <v>3302.8728744239766</v>
      </c>
      <c r="F39" s="14">
        <f>F36*$D$10</f>
        <v>3342.2785640129382</v>
      </c>
      <c r="G39" s="14">
        <f>G36*$D$10</f>
        <v>3369.5467124086281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">
      <c r="A41" s="2"/>
      <c r="B41" s="2" t="s">
        <v>16</v>
      </c>
      <c r="C41" s="14">
        <f>C40*$D$9</f>
        <v>1644.8330983117344</v>
      </c>
      <c r="D41" s="14">
        <f t="shared" ref="D41:G41" si="5">D40*$D$9</f>
        <v>1663.603676644349</v>
      </c>
      <c r="E41" s="14">
        <f t="shared" si="5"/>
        <v>1676.595365018401</v>
      </c>
      <c r="F41" s="14">
        <f t="shared" si="5"/>
        <v>1695.3607784398698</v>
      </c>
      <c r="G41" s="14">
        <f t="shared" si="5"/>
        <v>1708.3576317250686</v>
      </c>
    </row>
    <row r="42" spans="1:15" x14ac:dyDescent="0.2">
      <c r="A42" s="2"/>
      <c r="B42" s="2" t="s">
        <v>22</v>
      </c>
      <c r="C42" s="14">
        <f>C40-C41</f>
        <v>28261.223234628891</v>
      </c>
      <c r="D42" s="14">
        <f>D40-D41</f>
        <v>28583.735898707448</v>
      </c>
      <c r="E42" s="14">
        <f>E40-E41</f>
        <v>28806.956726225253</v>
      </c>
      <c r="F42" s="14">
        <f>F40-F41</f>
        <v>29129.380647739581</v>
      </c>
      <c r="G42" s="14">
        <f>G40-G41</f>
        <v>29352.690217821633</v>
      </c>
    </row>
    <row r="43" spans="1:15" x14ac:dyDescent="0.2">
      <c r="A43" s="2"/>
      <c r="B43" s="2" t="s">
        <v>27</v>
      </c>
      <c r="C43" s="14">
        <f>C40*$D$10</f>
        <v>3289.6661966234687</v>
      </c>
      <c r="D43" s="14">
        <f>D40*$D$10</f>
        <v>3327.207353288698</v>
      </c>
      <c r="E43" s="14">
        <f>E40*$D$10</f>
        <v>3353.1907300368021</v>
      </c>
      <c r="F43" s="14">
        <f>F40*$D$10</f>
        <v>3390.7215568797396</v>
      </c>
      <c r="G43" s="14">
        <f>G40*$D$10</f>
        <v>3416.7152634501372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">
      <c r="A45" s="2"/>
      <c r="B45" s="2" t="s">
        <v>16</v>
      </c>
      <c r="C45" s="14">
        <f>C44*$D$9</f>
        <v>1672.1513065510123</v>
      </c>
      <c r="D45" s="14">
        <f t="shared" ref="D45:G45" si="6">D44*$D$9</f>
        <v>1689.9221270030557</v>
      </c>
      <c r="E45" s="14">
        <f t="shared" si="6"/>
        <v>1702.2314014919332</v>
      </c>
      <c r="F45" s="14">
        <f t="shared" si="6"/>
        <v>1720.0019239038893</v>
      </c>
      <c r="G45" s="14">
        <f t="shared" si="6"/>
        <v>1732.3060334816207</v>
      </c>
    </row>
    <row r="46" spans="1:15" x14ac:dyDescent="0.2">
      <c r="A46" s="2"/>
      <c r="B46" s="2" t="s">
        <v>22</v>
      </c>
      <c r="C46" s="14">
        <f>C44-C45</f>
        <v>28730.599721649214</v>
      </c>
      <c r="D46" s="14">
        <f>D44-D45</f>
        <v>29035.93472759796</v>
      </c>
      <c r="E46" s="14">
        <f>E44-E45</f>
        <v>29247.430443815945</v>
      </c>
      <c r="F46" s="14">
        <f>F44-F45</f>
        <v>29552.760328894099</v>
      </c>
      <c r="G46" s="14">
        <f>G44-G45</f>
        <v>29764.167302547845</v>
      </c>
      <c r="O46" s="2"/>
    </row>
    <row r="47" spans="1:15" x14ac:dyDescent="0.2">
      <c r="A47" s="2"/>
      <c r="B47" s="2" t="s">
        <v>27</v>
      </c>
      <c r="C47" s="14">
        <f>C44*$D$10</f>
        <v>3344.3026131020247</v>
      </c>
      <c r="D47" s="14">
        <f>D44*$D$10</f>
        <v>3379.8442540061114</v>
      </c>
      <c r="E47" s="14">
        <f>E44*$D$10</f>
        <v>3404.4628029838664</v>
      </c>
      <c r="F47" s="14">
        <f>F44*$D$10</f>
        <v>3440.0038478077786</v>
      </c>
      <c r="G47" s="14">
        <f>G44*$D$10</f>
        <v>3464.6120669632414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</row>
    <row r="50" spans="1:15" x14ac:dyDescent="0.2">
      <c r="A50" s="2"/>
      <c r="B50" s="2" t="s">
        <v>16</v>
      </c>
      <c r="C50" s="14">
        <f>C49*$D$9</f>
        <v>1700.0886089802063</v>
      </c>
      <c r="D50" s="14">
        <f t="shared" ref="D50:G50" si="7">D49*$D$9</f>
        <v>1716.8080719739371</v>
      </c>
      <c r="E50" s="14">
        <f t="shared" si="7"/>
        <v>1728.378764168926</v>
      </c>
      <c r="F50" s="14">
        <f t="shared" si="7"/>
        <v>1745.0982271626565</v>
      </c>
      <c r="G50" s="14">
        <f t="shared" si="7"/>
        <v>1756.6689193576451</v>
      </c>
    </row>
    <row r="51" spans="1:15" x14ac:dyDescent="0.2">
      <c r="A51" s="2"/>
      <c r="B51" s="2" t="s">
        <v>22</v>
      </c>
      <c r="C51" s="14">
        <f>C49-C50</f>
        <v>29210.613372478088</v>
      </c>
      <c r="D51" s="14">
        <f>D49-D50</f>
        <v>29497.88414573401</v>
      </c>
      <c r="E51" s="14">
        <f>E49-E50</f>
        <v>29696.68967526609</v>
      </c>
      <c r="F51" s="14">
        <f>F49-F50</f>
        <v>29983.960448522008</v>
      </c>
      <c r="G51" s="14">
        <f>G49-G50</f>
        <v>30182.765978054085</v>
      </c>
      <c r="O51" s="2"/>
    </row>
    <row r="52" spans="1:15" x14ac:dyDescent="0.2">
      <c r="A52" s="2"/>
      <c r="B52" s="2" t="s">
        <v>27</v>
      </c>
      <c r="C52" s="14">
        <f>C49*$D$10</f>
        <v>3400.1772179604127</v>
      </c>
      <c r="D52" s="14">
        <f>D49*$D$10</f>
        <v>3433.6161439478742</v>
      </c>
      <c r="E52" s="14">
        <f>E49*$D$10</f>
        <v>3456.7575283378519</v>
      </c>
      <c r="F52" s="14">
        <f>F49*$D$10</f>
        <v>3490.196454325313</v>
      </c>
      <c r="G52" s="14">
        <f>G49*$D$10</f>
        <v>3513.3378387152902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</row>
    <row r="56" spans="1:15" x14ac:dyDescent="0.2">
      <c r="A56" s="2"/>
      <c r="B56" s="2" t="s">
        <v>16</v>
      </c>
      <c r="C56" s="14">
        <f>C55*$D$9</f>
        <v>1948.9766385149419</v>
      </c>
      <c r="D56" s="14">
        <f t="shared" ref="D56:G56" si="8">D55*$D$9</f>
        <v>1954.6935495397513</v>
      </c>
      <c r="E56" s="14">
        <f t="shared" si="8"/>
        <v>1958.6487842968058</v>
      </c>
      <c r="F56" s="14">
        <f t="shared" si="8"/>
        <v>1964.3661368885582</v>
      </c>
      <c r="G56" s="14">
        <f t="shared" si="8"/>
        <v>1968.327623737596</v>
      </c>
    </row>
    <row r="57" spans="1:15" x14ac:dyDescent="0.2">
      <c r="A57" s="2"/>
      <c r="B57" s="2" t="s">
        <v>22</v>
      </c>
      <c r="C57" s="14">
        <f>C55-C56</f>
        <v>33486.962243574912</v>
      </c>
      <c r="D57" s="14">
        <f>D55-D56</f>
        <v>33585.189169364821</v>
      </c>
      <c r="E57" s="14">
        <f>E55-E56</f>
        <v>33653.147293826936</v>
      </c>
      <c r="F57" s="14">
        <f>F55-F56</f>
        <v>33751.381806539772</v>
      </c>
      <c r="G57" s="14">
        <f>G55-G56</f>
        <v>33819.447353309602</v>
      </c>
    </row>
    <row r="58" spans="1:15" x14ac:dyDescent="0.2">
      <c r="A58" s="2"/>
      <c r="B58" s="2" t="s">
        <v>27</v>
      </c>
      <c r="C58" s="14">
        <f>C55*$D$10</f>
        <v>3897.9532770298838</v>
      </c>
      <c r="D58" s="14">
        <f>D55*$D$10</f>
        <v>3909.3870990795026</v>
      </c>
      <c r="E58" s="14">
        <f>E55*$D$10</f>
        <v>3917.2975685936117</v>
      </c>
      <c r="F58" s="14">
        <f>F55*$D$10</f>
        <v>3928.7322737771165</v>
      </c>
      <c r="G58" s="14">
        <f>G55*$D$10</f>
        <v>3936.655247475192</v>
      </c>
    </row>
    <row r="59" spans="1:15" x14ac:dyDescent="0.2">
      <c r="A59" s="2" t="s">
        <v>28</v>
      </c>
      <c r="E59" s="9"/>
      <c r="O59" s="2"/>
    </row>
    <row r="60" spans="1:15" x14ac:dyDescent="0.2">
      <c r="C60" s="18"/>
      <c r="D60" s="18"/>
      <c r="E60" s="18"/>
      <c r="F60" s="18"/>
      <c r="G60" s="18"/>
    </row>
    <row r="61" spans="1:15" x14ac:dyDescent="0.2">
      <c r="A61" s="22" t="s">
        <v>75</v>
      </c>
      <c r="D61" s="14">
        <v>0.98</v>
      </c>
      <c r="F61" s="2"/>
      <c r="G61" s="18"/>
    </row>
    <row r="62" spans="1:15" x14ac:dyDescent="0.2">
      <c r="A62" s="12" t="s">
        <v>76</v>
      </c>
      <c r="D62" s="14">
        <v>-0.27</v>
      </c>
      <c r="F62" s="2"/>
      <c r="G62" s="18"/>
    </row>
    <row r="63" spans="1:15" x14ac:dyDescent="0.2">
      <c r="A63" s="12" t="s">
        <v>69</v>
      </c>
      <c r="D63" s="15">
        <f>+D61+D62</f>
        <v>0.71</v>
      </c>
      <c r="E63" s="21">
        <f>+D63/100</f>
        <v>7.0999999999999995E-3</v>
      </c>
      <c r="F63" s="2"/>
      <c r="G63" s="18"/>
    </row>
    <row r="64" spans="1:15" x14ac:dyDescent="0.2">
      <c r="C64" s="18"/>
      <c r="D64" s="18"/>
      <c r="E64" s="18"/>
      <c r="F64" s="18"/>
      <c r="G64" s="18"/>
    </row>
    <row r="65" spans="3:7" x14ac:dyDescent="0.2">
      <c r="C65" s="18"/>
      <c r="D65" s="18"/>
      <c r="E65" s="18"/>
      <c r="F65" s="18"/>
      <c r="G65" s="18"/>
    </row>
    <row r="66" spans="3:7" x14ac:dyDescent="0.2">
      <c r="C66" s="18"/>
      <c r="D66" s="18"/>
      <c r="E66" s="18"/>
      <c r="F66" s="18"/>
      <c r="G66" s="18"/>
    </row>
    <row r="67" spans="3:7" x14ac:dyDescent="0.2">
      <c r="C67" s="18"/>
      <c r="D67" s="18"/>
      <c r="E67" s="18"/>
      <c r="F67" s="18"/>
      <c r="G67" s="18"/>
    </row>
    <row r="68" spans="3:7" x14ac:dyDescent="0.2">
      <c r="C68" s="18"/>
      <c r="D68" s="18"/>
      <c r="E68" s="18"/>
      <c r="F68" s="18"/>
      <c r="G68" s="18"/>
    </row>
    <row r="69" spans="3:7" x14ac:dyDescent="0.2">
      <c r="C69" s="18"/>
      <c r="D69" s="18"/>
      <c r="E69" s="18"/>
      <c r="F69" s="18"/>
      <c r="G69" s="18"/>
    </row>
    <row r="70" spans="3:7" x14ac:dyDescent="0.2">
      <c r="C70" s="18"/>
      <c r="D70" s="18"/>
      <c r="E70" s="18"/>
      <c r="F70" s="18"/>
      <c r="G70" s="18"/>
    </row>
    <row r="71" spans="3:7" x14ac:dyDescent="0.2">
      <c r="C71" s="18"/>
      <c r="D71" s="18"/>
      <c r="E71" s="18"/>
      <c r="F71" s="18"/>
      <c r="G71" s="18"/>
    </row>
    <row r="72" spans="3:7" x14ac:dyDescent="0.2">
      <c r="C72" s="18"/>
      <c r="D72" s="18"/>
      <c r="E72" s="18"/>
      <c r="F72" s="18"/>
      <c r="G72" s="18"/>
    </row>
    <row r="73" spans="3:7" x14ac:dyDescent="0.2">
      <c r="C73" s="18"/>
      <c r="D73" s="18"/>
      <c r="E73" s="18"/>
      <c r="F73" s="18"/>
      <c r="G73" s="18"/>
    </row>
    <row r="74" spans="3:7" x14ac:dyDescent="0.2">
      <c r="C74" s="18"/>
      <c r="D74" s="18"/>
      <c r="E74" s="18"/>
      <c r="F74" s="18"/>
      <c r="G74" s="18"/>
    </row>
    <row r="75" spans="3:7" x14ac:dyDescent="0.2">
      <c r="C75" s="18"/>
      <c r="D75" s="18"/>
      <c r="E75" s="18"/>
      <c r="F75" s="18"/>
      <c r="G75" s="18"/>
    </row>
    <row r="76" spans="3:7" x14ac:dyDescent="0.2">
      <c r="C76" s="18"/>
      <c r="D76" s="18"/>
      <c r="E76" s="18"/>
      <c r="F76" s="18"/>
      <c r="G76" s="18"/>
    </row>
    <row r="77" spans="3:7" x14ac:dyDescent="0.2">
      <c r="C77" s="18"/>
      <c r="D77" s="18"/>
      <c r="E77" s="18"/>
      <c r="F77" s="18"/>
      <c r="G77" s="18"/>
    </row>
    <row r="78" spans="3:7" x14ac:dyDescent="0.2">
      <c r="C78" s="18"/>
      <c r="D78" s="18"/>
      <c r="E78" s="18"/>
      <c r="F78" s="18"/>
      <c r="G78" s="18"/>
    </row>
    <row r="79" spans="3:7" x14ac:dyDescent="0.2">
      <c r="C79" s="18"/>
      <c r="D79" s="18"/>
      <c r="E79" s="18"/>
      <c r="F79" s="18"/>
      <c r="G79" s="18"/>
    </row>
    <row r="80" spans="3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9"/>
      <c r="D205" s="19"/>
      <c r="E205" s="19"/>
      <c r="F205" s="19"/>
      <c r="G205" s="19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2DBA-478A-4F65-8200-C0E5B608ED42}">
  <dimension ref="A1:X237"/>
  <sheetViews>
    <sheetView topLeftCell="A22" workbookViewId="0">
      <selection activeCell="B69" sqref="B69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3.5703125" style="12" bestFit="1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97</v>
      </c>
    </row>
    <row r="3" spans="1:15" x14ac:dyDescent="0.2">
      <c r="F3" s="2"/>
    </row>
    <row r="4" spans="1:15" ht="13.5" thickBot="1" x14ac:dyDescent="0.25">
      <c r="A4" s="12" t="s">
        <v>93</v>
      </c>
      <c r="F4" s="2"/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31">
        <v>0.02</v>
      </c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3" spans="1:15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">
      <c r="A14" s="2"/>
      <c r="B14" s="2"/>
      <c r="C14" s="2"/>
      <c r="D14" s="2"/>
      <c r="E14" s="2"/>
      <c r="F14" s="2"/>
      <c r="G14" s="2"/>
    </row>
    <row r="15" spans="1:15" x14ac:dyDescent="0.2">
      <c r="A15" s="2"/>
      <c r="B15" s="1" t="s">
        <v>9</v>
      </c>
      <c r="D15" s="16"/>
      <c r="E15" s="16"/>
      <c r="F15" s="16"/>
      <c r="G15" s="16"/>
    </row>
    <row r="16" spans="1:15" x14ac:dyDescent="0.2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24" x14ac:dyDescent="0.2">
      <c r="A17" s="2"/>
      <c r="B17" s="12" t="s">
        <v>16</v>
      </c>
      <c r="C17" s="14">
        <v>1433.5502316036061</v>
      </c>
      <c r="D17" s="14">
        <v>1457.0263669226799</v>
      </c>
      <c r="E17" s="14">
        <v>1473.2800851089339</v>
      </c>
      <c r="F17" s="14">
        <v>1496.7568905604553</v>
      </c>
      <c r="G17" s="14"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2"/>
    </row>
    <row r="18" spans="1:24" x14ac:dyDescent="0.2">
      <c r="A18" s="2"/>
      <c r="B18" s="12" t="s">
        <v>22</v>
      </c>
      <c r="C18" s="14">
        <v>24630.999433916502</v>
      </c>
      <c r="D18" s="14">
        <v>25034.362122580591</v>
      </c>
      <c r="E18" s="14">
        <v>25313.630553235318</v>
      </c>
      <c r="F18" s="14">
        <v>25717.004755993275</v>
      </c>
      <c r="G18" s="14"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2"/>
    </row>
    <row r="19" spans="1:24" x14ac:dyDescent="0.2">
      <c r="A19" s="2"/>
      <c r="B19" s="12" t="s">
        <v>27</v>
      </c>
      <c r="C19" s="14">
        <v>2867.1004632072122</v>
      </c>
      <c r="D19" s="14">
        <v>2914.0527338453599</v>
      </c>
      <c r="E19" s="14">
        <v>2946.5601702178678</v>
      </c>
      <c r="F19" s="14">
        <v>2993.5137811209106</v>
      </c>
      <c r="G19" s="14">
        <v>3026.0225840846297</v>
      </c>
      <c r="H19" s="18"/>
      <c r="I19" s="2"/>
      <c r="J19" s="8"/>
      <c r="K19" s="2"/>
      <c r="O19" s="2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2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2"/>
    </row>
    <row r="22" spans="1:24" x14ac:dyDescent="0.2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2"/>
    </row>
    <row r="23" spans="1:24" x14ac:dyDescent="0.2">
      <c r="A23" s="2"/>
      <c r="B23" s="2" t="s">
        <v>16</v>
      </c>
      <c r="C23" s="14">
        <v>1547.240165365012</v>
      </c>
      <c r="D23" s="14">
        <v>1570.5717476079446</v>
      </c>
      <c r="E23" s="14">
        <v>1586.7273701641361</v>
      </c>
      <c r="F23" s="14">
        <v>1610.058952407069</v>
      </c>
      <c r="G23" s="14">
        <v>1626.208312435386</v>
      </c>
      <c r="H23" s="18"/>
      <c r="I23" s="2" t="s">
        <v>42</v>
      </c>
      <c r="K23" s="2" t="s">
        <v>43</v>
      </c>
      <c r="L23" s="2" t="s">
        <v>44</v>
      </c>
      <c r="O23" s="2"/>
    </row>
    <row r="24" spans="1:24" x14ac:dyDescent="0.2">
      <c r="A24" s="2"/>
      <c r="B24" s="2" t="s">
        <v>22</v>
      </c>
      <c r="C24" s="14">
        <v>26584.399204907932</v>
      </c>
      <c r="D24" s="14">
        <v>26985.278208900141</v>
      </c>
      <c r="E24" s="14">
        <v>27262.861178274703</v>
      </c>
      <c r="F24" s="14">
        <v>27663.740182266913</v>
      </c>
      <c r="G24" s="14">
        <v>27941.21555002618</v>
      </c>
      <c r="H24" s="18"/>
      <c r="I24" s="2" t="s">
        <v>98</v>
      </c>
      <c r="K24" s="2"/>
      <c r="L24" s="2"/>
      <c r="O24" s="2"/>
    </row>
    <row r="25" spans="1:24" x14ac:dyDescent="0.2">
      <c r="A25" s="2"/>
      <c r="B25" s="2" t="s">
        <v>27</v>
      </c>
      <c r="C25" s="14">
        <v>3094.480330730024</v>
      </c>
      <c r="D25" s="14">
        <v>3141.1434952158893</v>
      </c>
      <c r="E25" s="14">
        <v>3173.4547403282722</v>
      </c>
      <c r="F25" s="14">
        <v>3220.117904814138</v>
      </c>
      <c r="G25" s="14">
        <v>3252.416624870772</v>
      </c>
      <c r="H25" s="18"/>
      <c r="I25" s="2" t="s">
        <v>45</v>
      </c>
      <c r="K25" s="12" t="s">
        <v>46</v>
      </c>
      <c r="L25" s="12" t="s">
        <v>47</v>
      </c>
      <c r="O25" s="2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11"/>
    </row>
    <row r="27" spans="1:24" x14ac:dyDescent="0.2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17"/>
      <c r="I27" s="2" t="s">
        <v>51</v>
      </c>
      <c r="L27" s="12" t="s">
        <v>52</v>
      </c>
      <c r="O27" s="11"/>
    </row>
    <row r="28" spans="1:24" x14ac:dyDescent="0.2">
      <c r="A28" s="2"/>
      <c r="B28" s="2" t="s">
        <v>16</v>
      </c>
      <c r="C28" s="14">
        <v>1572.1778929393165</v>
      </c>
      <c r="D28" s="14">
        <v>1594.7791696584727</v>
      </c>
      <c r="E28" s="14">
        <v>1610.4244344320432</v>
      </c>
      <c r="F28" s="14">
        <v>1633.0375336949569</v>
      </c>
      <c r="G28" s="14">
        <v>1648.6821708696782</v>
      </c>
      <c r="H28" s="18"/>
      <c r="I28" s="11" t="s">
        <v>53</v>
      </c>
      <c r="L28" s="12" t="s">
        <v>54</v>
      </c>
      <c r="O28" s="11"/>
    </row>
    <row r="29" spans="1:24" x14ac:dyDescent="0.2">
      <c r="A29" s="2"/>
      <c r="B29" s="2" t="s">
        <v>22</v>
      </c>
      <c r="C29" s="14">
        <v>27012.874705957351</v>
      </c>
      <c r="D29" s="14">
        <v>27401.205733222851</v>
      </c>
      <c r="E29" s="14">
        <v>27670.019827968743</v>
      </c>
      <c r="F29" s="14">
        <v>28058.55398803153</v>
      </c>
      <c r="G29" s="14">
        <v>28327.357299488107</v>
      </c>
      <c r="H29" s="18"/>
      <c r="I29" s="11"/>
      <c r="O29" s="8"/>
    </row>
    <row r="30" spans="1:24" x14ac:dyDescent="0.2">
      <c r="A30" s="2"/>
      <c r="B30" s="2" t="s">
        <v>27</v>
      </c>
      <c r="C30" s="14">
        <v>3144.355785878633</v>
      </c>
      <c r="D30" s="14">
        <v>3189.5583393169454</v>
      </c>
      <c r="E30" s="14">
        <v>3220.8488688640864</v>
      </c>
      <c r="F30" s="14">
        <v>3266.0750673899138</v>
      </c>
      <c r="G30" s="14">
        <v>3297.3643417393564</v>
      </c>
      <c r="H30" s="18"/>
      <c r="I30" s="11" t="s">
        <v>55</v>
      </c>
      <c r="L30" s="2" t="s">
        <v>56</v>
      </c>
      <c r="O30" s="8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8"/>
    </row>
    <row r="32" spans="1:24" x14ac:dyDescent="0.2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17"/>
      <c r="I32" s="17"/>
      <c r="J32" s="17"/>
      <c r="K32" s="17"/>
      <c r="L32" s="12" t="s">
        <v>59</v>
      </c>
      <c r="O32" s="8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v>1597.6891968086704</v>
      </c>
      <c r="D33" s="14">
        <v>1619.5193393814395</v>
      </c>
      <c r="E33" s="14">
        <v>1634.6247270781489</v>
      </c>
      <c r="F33" s="14">
        <v>1656.4501455842601</v>
      </c>
      <c r="G33" s="14">
        <v>1671.556077423679</v>
      </c>
      <c r="H33" s="18"/>
      <c r="L33" s="12" t="s">
        <v>60</v>
      </c>
      <c r="O33" s="8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v>27451.2052906217</v>
      </c>
      <c r="D34" s="14">
        <v>27826.286831190188</v>
      </c>
      <c r="E34" s="14">
        <v>28085.824856160922</v>
      </c>
      <c r="F34" s="14">
        <v>28460.825228675014</v>
      </c>
      <c r="G34" s="14">
        <v>28720.372603006846</v>
      </c>
      <c r="H34" s="33"/>
      <c r="L34" s="12" t="s">
        <v>61</v>
      </c>
      <c r="T34" s="17"/>
      <c r="U34" s="17"/>
      <c r="V34" s="32"/>
      <c r="W34" s="32"/>
      <c r="X34" s="17"/>
    </row>
    <row r="35" spans="1:24" x14ac:dyDescent="0.2">
      <c r="A35" s="2"/>
      <c r="B35" s="2" t="s">
        <v>27</v>
      </c>
      <c r="C35" s="14">
        <v>3195.3783936173409</v>
      </c>
      <c r="D35" s="14">
        <v>3239.038678762879</v>
      </c>
      <c r="E35" s="14">
        <v>3269.2494541562978</v>
      </c>
      <c r="F35" s="14">
        <v>3312.9002911685202</v>
      </c>
      <c r="G35" s="14">
        <v>3343.1121548473579</v>
      </c>
      <c r="H35" s="18"/>
      <c r="L35" s="12" t="s">
        <v>62</v>
      </c>
      <c r="O35" s="2"/>
      <c r="T35" s="17"/>
      <c r="U35" s="17"/>
      <c r="V35" s="17"/>
      <c r="W35" s="17"/>
      <c r="X35" s="17"/>
    </row>
    <row r="36" spans="1:24" x14ac:dyDescent="0.2">
      <c r="A36" s="12" t="s">
        <v>28</v>
      </c>
      <c r="H36" s="18"/>
      <c r="L36" s="12" t="s">
        <v>63</v>
      </c>
    </row>
    <row r="37" spans="1:24" x14ac:dyDescent="0.2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17"/>
      <c r="I37" s="17"/>
      <c r="J37" s="17"/>
      <c r="K37" s="17"/>
      <c r="L37" s="12" t="s">
        <v>64</v>
      </c>
    </row>
    <row r="38" spans="1:24" x14ac:dyDescent="0.2">
      <c r="A38" s="2"/>
      <c r="B38" s="2" t="s">
        <v>16</v>
      </c>
      <c r="C38" s="14">
        <v>1623.7855488816115</v>
      </c>
      <c r="D38" s="14">
        <v>1644.7754156401975</v>
      </c>
      <c r="E38" s="14">
        <v>1659.3018469267513</v>
      </c>
      <c r="F38" s="14">
        <v>1680.2917136853371</v>
      </c>
      <c r="G38" s="14">
        <v>1694.8181449718913</v>
      </c>
      <c r="H38" s="18"/>
      <c r="L38" s="2" t="s">
        <v>65</v>
      </c>
      <c r="O38" s="2"/>
    </row>
    <row r="39" spans="1:24" x14ac:dyDescent="0.2">
      <c r="A39" s="2"/>
      <c r="B39" s="2" t="s">
        <v>22</v>
      </c>
      <c r="C39" s="14">
        <v>27899.588067147688</v>
      </c>
      <c r="D39" s="14">
        <v>28260.232141454304</v>
      </c>
      <c r="E39" s="14">
        <v>28509.822642650543</v>
      </c>
      <c r="F39" s="14">
        <v>28870.466716957155</v>
      </c>
      <c r="G39" s="14">
        <v>29120.057218153408</v>
      </c>
      <c r="H39" s="18"/>
      <c r="L39" s="12" t="s">
        <v>66</v>
      </c>
      <c r="O39" s="2"/>
    </row>
    <row r="40" spans="1:24" x14ac:dyDescent="0.2">
      <c r="A40" s="2"/>
      <c r="B40" s="2" t="s">
        <v>27</v>
      </c>
      <c r="C40" s="14">
        <v>3247.571097763223</v>
      </c>
      <c r="D40" s="14">
        <v>3289.550831280395</v>
      </c>
      <c r="E40" s="14">
        <v>3318.6036938535026</v>
      </c>
      <c r="F40" s="14">
        <v>3360.5834273706741</v>
      </c>
      <c r="G40" s="14">
        <v>3389.6362899437827</v>
      </c>
      <c r="H40" s="18"/>
      <c r="I40" s="18"/>
      <c r="J40" s="18"/>
      <c r="K40" s="18"/>
      <c r="M40" s="18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</row>
    <row r="42" spans="1:24" ht="15.75" x14ac:dyDescent="0.2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34"/>
      <c r="I42" s="34"/>
      <c r="J42" s="34"/>
      <c r="K42" s="34"/>
      <c r="L42" s="35"/>
      <c r="M42" s="17"/>
    </row>
    <row r="43" spans="1:24" x14ac:dyDescent="0.2">
      <c r="A43" s="2"/>
      <c r="B43" s="2" t="s">
        <v>16</v>
      </c>
      <c r="C43" s="14">
        <v>1650.4562403746866</v>
      </c>
      <c r="D43" s="14">
        <v>1670.553142065057</v>
      </c>
      <c r="E43" s="14">
        <v>1684.4651659562282</v>
      </c>
      <c r="F43" s="14">
        <v>1704.5620676465985</v>
      </c>
      <c r="G43" s="14">
        <v>1718.4688233284003</v>
      </c>
      <c r="H43" s="36"/>
      <c r="I43" s="36"/>
      <c r="J43" s="36"/>
      <c r="K43" s="36"/>
      <c r="L43" s="36"/>
    </row>
    <row r="44" spans="1:24" x14ac:dyDescent="0.2">
      <c r="A44" s="2"/>
      <c r="B44" s="2" t="s">
        <v>22</v>
      </c>
      <c r="C44" s="14">
        <v>28357.839039165068</v>
      </c>
      <c r="D44" s="14">
        <v>28703.140350026886</v>
      </c>
      <c r="E44" s="14">
        <v>28942.174215066101</v>
      </c>
      <c r="F44" s="14">
        <v>29287.475525927919</v>
      </c>
      <c r="G44" s="14">
        <v>29526.418873551607</v>
      </c>
      <c r="H44" s="18"/>
    </row>
    <row r="45" spans="1:24" x14ac:dyDescent="0.2">
      <c r="A45" s="2"/>
      <c r="B45" s="2" t="s">
        <v>27</v>
      </c>
      <c r="C45" s="14">
        <v>3300.9124807493731</v>
      </c>
      <c r="D45" s="14">
        <v>3341.1062841301141</v>
      </c>
      <c r="E45" s="14">
        <v>3368.9303319124565</v>
      </c>
      <c r="F45" s="14">
        <v>3409.124135293197</v>
      </c>
      <c r="G45" s="14">
        <v>3436.9376466568006</v>
      </c>
      <c r="H45" s="18"/>
    </row>
    <row r="46" spans="1:24" x14ac:dyDescent="0.2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18"/>
      <c r="I46" s="18"/>
      <c r="J46" s="18"/>
      <c r="K46" s="18"/>
      <c r="L46" s="18"/>
    </row>
    <row r="47" spans="1:24" x14ac:dyDescent="0.2">
      <c r="A47" s="2"/>
      <c r="B47" s="2" t="s">
        <v>16</v>
      </c>
      <c r="C47" s="14">
        <v>1677.7297602779693</v>
      </c>
      <c r="D47" s="14">
        <v>1696.8757501772359</v>
      </c>
      <c r="E47" s="14">
        <v>1710.127272318769</v>
      </c>
      <c r="F47" s="14">
        <v>1729.2679940086671</v>
      </c>
      <c r="G47" s="14">
        <v>1742.52478435957</v>
      </c>
      <c r="H47" s="18"/>
      <c r="I47" s="18"/>
      <c r="J47" s="18"/>
      <c r="K47" s="18"/>
      <c r="L47" s="18"/>
      <c r="O47" s="2"/>
    </row>
    <row r="48" spans="1:24" x14ac:dyDescent="0.2">
      <c r="A48" s="2"/>
      <c r="B48" s="2" t="s">
        <v>22</v>
      </c>
      <c r="C48" s="14">
        <v>28826.44769932147</v>
      </c>
      <c r="D48" s="14">
        <v>29155.410616681602</v>
      </c>
      <c r="E48" s="14">
        <v>29383.09586074976</v>
      </c>
      <c r="F48" s="14">
        <v>29711.968260694372</v>
      </c>
      <c r="G48" s="14">
        <v>29939.744022178067</v>
      </c>
      <c r="H48" s="18"/>
      <c r="I48" s="18"/>
      <c r="J48" s="18"/>
      <c r="K48" s="18"/>
      <c r="L48" s="18"/>
    </row>
    <row r="49" spans="1:15" x14ac:dyDescent="0.2">
      <c r="A49" s="2"/>
      <c r="B49" s="2" t="s">
        <v>27</v>
      </c>
      <c r="C49" s="14">
        <v>3355.4595205559385</v>
      </c>
      <c r="D49" s="14">
        <v>3393.7515003544718</v>
      </c>
      <c r="E49" s="14">
        <v>3420.2545446375379</v>
      </c>
      <c r="F49" s="14">
        <v>3458.5359880173341</v>
      </c>
      <c r="G49" s="14">
        <v>3485.0495687191401</v>
      </c>
      <c r="H49" s="18"/>
      <c r="I49" s="18"/>
      <c r="J49" s="18"/>
      <c r="K49" s="18"/>
      <c r="L49" s="18"/>
    </row>
    <row r="50" spans="1:15" x14ac:dyDescent="0.2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18"/>
      <c r="I50" s="18"/>
      <c r="J50" s="18"/>
      <c r="K50" s="18"/>
      <c r="L50" s="18"/>
    </row>
    <row r="51" spans="1:15" x14ac:dyDescent="0.2">
      <c r="A51" s="2"/>
      <c r="B51" s="2" t="s">
        <v>16</v>
      </c>
      <c r="C51" s="14">
        <v>1705.5943326820327</v>
      </c>
      <c r="D51" s="14">
        <v>1723.7205695431169</v>
      </c>
      <c r="E51" s="14">
        <v>1736.276029521772</v>
      </c>
      <c r="F51" s="14">
        <v>1754.4019623819672</v>
      </c>
      <c r="G51" s="14">
        <v>1766.9521541512531</v>
      </c>
      <c r="H51" s="18"/>
    </row>
    <row r="52" spans="1:15" x14ac:dyDescent="0.2">
      <c r="A52" s="2"/>
      <c r="B52" s="2" t="s">
        <v>22</v>
      </c>
      <c r="C52" s="14">
        <v>29305.211716082198</v>
      </c>
      <c r="D52" s="14">
        <v>29616.653422149917</v>
      </c>
      <c r="E52" s="14">
        <v>29832.379052692264</v>
      </c>
      <c r="F52" s="14">
        <v>30143.815535471982</v>
      </c>
      <c r="G52" s="14">
        <v>30359.450648598802</v>
      </c>
      <c r="H52" s="18"/>
      <c r="O52" s="2"/>
    </row>
    <row r="53" spans="1:15" x14ac:dyDescent="0.2">
      <c r="A53" s="2"/>
      <c r="B53" s="2" t="s">
        <v>27</v>
      </c>
      <c r="C53" s="14">
        <v>3411.1886653640654</v>
      </c>
      <c r="D53" s="14">
        <v>3447.4411390862338</v>
      </c>
      <c r="E53" s="14">
        <v>3472.552059043544</v>
      </c>
      <c r="F53" s="14">
        <v>3508.8039247639344</v>
      </c>
      <c r="G53" s="14">
        <v>3533.9043083025063</v>
      </c>
      <c r="H53" s="18"/>
    </row>
    <row r="54" spans="1:15" x14ac:dyDescent="0.2">
      <c r="A54" s="2" t="s">
        <v>28</v>
      </c>
      <c r="B54" s="2"/>
      <c r="C54" s="10"/>
      <c r="D54" s="14"/>
      <c r="E54" s="14"/>
      <c r="F54" s="14"/>
      <c r="G54" s="14"/>
      <c r="H54" s="18"/>
    </row>
    <row r="55" spans="1:15" x14ac:dyDescent="0.2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18"/>
    </row>
    <row r="56" spans="1:15" x14ac:dyDescent="0.2">
      <c r="A56" s="2"/>
      <c r="B56" s="2" t="s">
        <v>16</v>
      </c>
      <c r="C56" s="14">
        <v>1734.0903811598105</v>
      </c>
      <c r="D56" s="14">
        <v>1751.144233413416</v>
      </c>
      <c r="E56" s="14">
        <v>1762.9463394523045</v>
      </c>
      <c r="F56" s="14">
        <v>1780.0001917059096</v>
      </c>
      <c r="G56" s="14">
        <v>1791.8022977447981</v>
      </c>
      <c r="H56" s="18"/>
    </row>
    <row r="57" spans="1:15" x14ac:dyDescent="0.2">
      <c r="A57" s="2"/>
      <c r="B57" s="2" t="s">
        <v>22</v>
      </c>
      <c r="C57" s="14">
        <v>29794.825639927651</v>
      </c>
      <c r="D57" s="14">
        <v>30087.841828648692</v>
      </c>
      <c r="E57" s="14">
        <v>30290.623468771413</v>
      </c>
      <c r="F57" s="14">
        <v>30583.639657492447</v>
      </c>
      <c r="G57" s="14">
        <v>30786.421297615168</v>
      </c>
      <c r="H57" s="18"/>
    </row>
    <row r="58" spans="1:15" x14ac:dyDescent="0.2">
      <c r="A58" s="2"/>
      <c r="B58" s="2" t="s">
        <v>27</v>
      </c>
      <c r="C58" s="14">
        <v>3468.180762319621</v>
      </c>
      <c r="D58" s="14">
        <v>3502.2884668268321</v>
      </c>
      <c r="E58" s="14">
        <v>3525.8926789046091</v>
      </c>
      <c r="F58" s="14">
        <v>3560.0003834118193</v>
      </c>
      <c r="G58" s="14">
        <v>3583.6045954895962</v>
      </c>
      <c r="H58" s="18"/>
    </row>
    <row r="59" spans="1:15" x14ac:dyDescent="0.2">
      <c r="A59" s="2"/>
      <c r="B59" s="1"/>
      <c r="C59" s="2"/>
      <c r="D59" s="2"/>
      <c r="E59" s="2"/>
      <c r="F59" s="2"/>
      <c r="G59" s="2"/>
      <c r="H59" s="18"/>
    </row>
    <row r="60" spans="1:15" x14ac:dyDescent="0.2">
      <c r="A60" s="2"/>
      <c r="B60" s="1" t="s">
        <v>67</v>
      </c>
      <c r="C60" s="2"/>
      <c r="D60" s="2"/>
      <c r="E60" s="2"/>
      <c r="F60" s="2"/>
      <c r="G60" s="2"/>
      <c r="H60" s="18"/>
      <c r="O60" s="2"/>
    </row>
    <row r="61" spans="1:15" x14ac:dyDescent="0.2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18"/>
    </row>
    <row r="62" spans="1:15" x14ac:dyDescent="0.2">
      <c r="A62" s="2"/>
      <c r="B62" s="2" t="s">
        <v>16</v>
      </c>
      <c r="C62" s="14">
        <v>1987.956171285241</v>
      </c>
      <c r="D62" s="14">
        <v>1993.7874205305463</v>
      </c>
      <c r="E62" s="14">
        <v>1997.8217599827419</v>
      </c>
      <c r="F62" s="14">
        <v>2003.6534596263295</v>
      </c>
      <c r="G62" s="14">
        <v>2007.6941762123479</v>
      </c>
      <c r="H62" s="18"/>
    </row>
    <row r="63" spans="1:15" x14ac:dyDescent="0.2">
      <c r="A63" s="2"/>
      <c r="B63" s="2" t="s">
        <v>22</v>
      </c>
      <c r="C63" s="14">
        <v>34156.701488446415</v>
      </c>
      <c r="D63" s="14">
        <v>34256.89295275211</v>
      </c>
      <c r="E63" s="14">
        <v>34326.210239703476</v>
      </c>
      <c r="F63" s="14">
        <v>34426.409442670571</v>
      </c>
      <c r="G63" s="14">
        <v>34495.836300375799</v>
      </c>
      <c r="H63" s="18"/>
    </row>
    <row r="64" spans="1:15" x14ac:dyDescent="0.2">
      <c r="A64" s="2"/>
      <c r="B64" s="2" t="s">
        <v>27</v>
      </c>
      <c r="C64" s="14">
        <v>3975.912342570482</v>
      </c>
      <c r="D64" s="14">
        <v>3987.5748410610927</v>
      </c>
      <c r="E64" s="14">
        <v>3995.6435199654838</v>
      </c>
      <c r="F64" s="14">
        <v>4007.3069192526591</v>
      </c>
      <c r="G64" s="14">
        <v>4015.3883524246958</v>
      </c>
      <c r="H64" s="18"/>
    </row>
    <row r="65" spans="1:7" x14ac:dyDescent="0.2">
      <c r="A65" s="2" t="s">
        <v>28</v>
      </c>
      <c r="E65" s="9"/>
    </row>
    <row r="66" spans="1:7" x14ac:dyDescent="0.2">
      <c r="C66" s="18"/>
      <c r="D66" s="18"/>
      <c r="E66" s="18"/>
      <c r="F66" s="18"/>
      <c r="G66" s="18"/>
    </row>
    <row r="67" spans="1:7" x14ac:dyDescent="0.2">
      <c r="A67" s="22" t="s">
        <v>94</v>
      </c>
      <c r="D67" s="14"/>
      <c r="F67" s="2"/>
      <c r="G67" s="18"/>
    </row>
    <row r="68" spans="1:7" x14ac:dyDescent="0.2">
      <c r="A68" s="12" t="s">
        <v>95</v>
      </c>
      <c r="D68" s="14"/>
      <c r="F68" s="2"/>
      <c r="G68" s="18"/>
    </row>
    <row r="69" spans="1:7" x14ac:dyDescent="0.2">
      <c r="A69" s="12" t="s">
        <v>69</v>
      </c>
      <c r="B69" s="31">
        <v>0.02</v>
      </c>
      <c r="E69" s="21"/>
      <c r="F69" s="2"/>
      <c r="G69" s="18"/>
    </row>
    <row r="70" spans="1:7" x14ac:dyDescent="0.2">
      <c r="C70" s="18"/>
      <c r="D70" s="18"/>
      <c r="E70" s="18"/>
      <c r="F70" s="18"/>
      <c r="G70" s="18"/>
    </row>
    <row r="71" spans="1:7" x14ac:dyDescent="0.2">
      <c r="C71" s="18"/>
      <c r="D71" s="18"/>
      <c r="E71" s="18"/>
      <c r="F71" s="18"/>
      <c r="G71" s="18"/>
    </row>
    <row r="72" spans="1:7" x14ac:dyDescent="0.2">
      <c r="C72" s="18"/>
      <c r="D72" s="18"/>
      <c r="E72" s="18"/>
      <c r="F72" s="18"/>
      <c r="G72" s="18"/>
    </row>
    <row r="73" spans="1:7" x14ac:dyDescent="0.2">
      <c r="C73" s="18"/>
      <c r="D73" s="18"/>
      <c r="E73" s="18"/>
      <c r="F73" s="18"/>
      <c r="G73" s="18"/>
    </row>
    <row r="74" spans="1:7" x14ac:dyDescent="0.2">
      <c r="C74" s="18"/>
      <c r="D74" s="18"/>
      <c r="E74" s="18"/>
      <c r="F74" s="18"/>
      <c r="G74" s="18"/>
    </row>
    <row r="75" spans="1:7" x14ac:dyDescent="0.2">
      <c r="C75" s="18"/>
      <c r="D75" s="18"/>
      <c r="E75" s="18"/>
      <c r="F75" s="18"/>
      <c r="G75" s="18"/>
    </row>
    <row r="76" spans="1:7" x14ac:dyDescent="0.2">
      <c r="C76" s="18"/>
      <c r="D76" s="18"/>
      <c r="E76" s="18"/>
      <c r="F76" s="18"/>
      <c r="G76" s="18"/>
    </row>
    <row r="77" spans="1:7" x14ac:dyDescent="0.2">
      <c r="C77" s="18"/>
      <c r="D77" s="18"/>
      <c r="E77" s="18"/>
      <c r="F77" s="18"/>
      <c r="G77" s="18"/>
    </row>
    <row r="78" spans="1:7" x14ac:dyDescent="0.2">
      <c r="C78" s="18"/>
      <c r="D78" s="18"/>
      <c r="E78" s="18"/>
      <c r="F78" s="18"/>
      <c r="G78" s="18"/>
    </row>
    <row r="79" spans="1:7" x14ac:dyDescent="0.2">
      <c r="C79" s="18"/>
      <c r="D79" s="18"/>
      <c r="E79" s="18"/>
      <c r="F79" s="18"/>
      <c r="G79" s="18"/>
    </row>
    <row r="80" spans="1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0DC92CED-C795-468C-B251-9D06251007D2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45E54-0527-4A09-B7F2-17FA731B74D7}">
  <dimension ref="A1:U113"/>
  <sheetViews>
    <sheetView tabSelected="1" workbookViewId="0"/>
  </sheetViews>
  <sheetFormatPr defaultColWidth="8.7109375" defaultRowHeight="12.75" x14ac:dyDescent="0.2"/>
  <cols>
    <col min="1" max="1" width="9.42578125" style="12" customWidth="1"/>
    <col min="2" max="2" width="16.140625" style="12" customWidth="1"/>
    <col min="3" max="3" width="11.28515625" style="12" customWidth="1"/>
    <col min="4" max="5" width="10.85546875" style="12" customWidth="1"/>
    <col min="6" max="7" width="13.7109375" style="12" customWidth="1"/>
    <col min="8" max="8" width="23.85546875" style="12" customWidth="1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4" width="8.7109375" style="12"/>
    <col min="15" max="15" width="15.42578125" style="12" bestFit="1" customWidth="1"/>
    <col min="16" max="20" width="8.85546875" style="12" bestFit="1" customWidth="1"/>
    <col min="21" max="21" width="11.85546875" style="12" bestFit="1" customWidth="1"/>
    <col min="22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106</v>
      </c>
    </row>
    <row r="4" spans="1:18" ht="13.5" thickBot="1" x14ac:dyDescent="0.25">
      <c r="A4" s="12" t="s">
        <v>107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17">
        <f>B72</f>
        <v>1.3899999999999999E-2</v>
      </c>
    </row>
    <row r="8" spans="1:18" ht="13.5" thickBot="1" x14ac:dyDescent="0.25"/>
    <row r="9" spans="1:18" ht="13.5" thickBot="1" x14ac:dyDescent="0.25">
      <c r="A9" s="12" t="s">
        <v>83</v>
      </c>
      <c r="D9" s="27">
        <v>32</v>
      </c>
      <c r="F9" s="48" t="s">
        <v>89</v>
      </c>
      <c r="G9" s="48"/>
      <c r="I9" s="49" t="s">
        <v>90</v>
      </c>
      <c r="J9" s="49"/>
      <c r="N9" s="2"/>
      <c r="Q9" s="25"/>
    </row>
    <row r="10" spans="1:18" x14ac:dyDescent="0.2">
      <c r="D10" s="26"/>
      <c r="F10" s="48"/>
      <c r="G10" s="48"/>
      <c r="I10" s="49"/>
      <c r="J10" s="49"/>
      <c r="N10" s="2"/>
      <c r="Q10" s="25"/>
    </row>
    <row r="11" spans="1:18" x14ac:dyDescent="0.2">
      <c r="A11" s="12" t="s">
        <v>1</v>
      </c>
      <c r="D11" s="13">
        <v>5.5E-2</v>
      </c>
      <c r="F11" s="48"/>
      <c r="G11" s="48"/>
      <c r="I11" s="49"/>
      <c r="J11" s="49"/>
      <c r="N11" s="2"/>
      <c r="Q11" s="25"/>
    </row>
    <row r="12" spans="1:18" ht="13.15" customHeight="1" x14ac:dyDescent="0.2">
      <c r="A12" s="12" t="s">
        <v>2</v>
      </c>
      <c r="D12" s="13">
        <v>0.11</v>
      </c>
      <c r="F12" s="48"/>
      <c r="G12" s="48"/>
      <c r="I12" s="49"/>
      <c r="J12" s="49"/>
    </row>
    <row r="13" spans="1:18" ht="13.15" customHeight="1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2"/>
      <c r="D16" s="30"/>
      <c r="E16" s="2"/>
      <c r="F16" s="2"/>
      <c r="G16" s="2"/>
    </row>
    <row r="17" spans="1:21" x14ac:dyDescent="0.2">
      <c r="A17" s="2"/>
      <c r="B17" s="1" t="s">
        <v>9</v>
      </c>
      <c r="C17" s="2"/>
      <c r="D17" s="2"/>
      <c r="E17" s="2"/>
      <c r="F17" s="2"/>
      <c r="G17" s="2"/>
    </row>
    <row r="18" spans="1:21" x14ac:dyDescent="0.2">
      <c r="A18" s="4">
        <v>19</v>
      </c>
      <c r="B18" s="5" t="s">
        <v>10</v>
      </c>
      <c r="C18" s="6">
        <f>(('Løntabel juni 2023'!C16/37*$D$9))+($B$110*((37-$D$9)/37))</f>
        <v>23465.027817074424</v>
      </c>
      <c r="D18" s="6">
        <f>(('Løntabel juni 2023'!D16/37*$D$9))+($B$110*((37-$D$9)/37))</f>
        <v>23848.674243649504</v>
      </c>
      <c r="E18" s="6">
        <f>(('Løntabel juni 2023'!E16/37*$D$9))+($B$110*((37-$D$9)/37))</f>
        <v>24114.292106895013</v>
      </c>
      <c r="F18" s="6">
        <f>(('Løntabel juni 2023'!F16/37*$D$9))+($B$110*((37-$D$9)/37))</f>
        <v>24497.949484758086</v>
      </c>
      <c r="G18" s="6">
        <f>(('Løntabel juni 2023'!G16/37*$D$9))+($B$110*((37-$D$9)/37))</f>
        <v>24763.578514403594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">
      <c r="A19" s="2"/>
      <c r="B19" s="12" t="s">
        <v>16</v>
      </c>
      <c r="C19" s="14">
        <f>C18*$D$11</f>
        <v>1290.5765299390932</v>
      </c>
      <c r="D19" s="14">
        <f>D18*$D$11</f>
        <v>1311.6770834007227</v>
      </c>
      <c r="E19" s="14">
        <f>E18*$D$11</f>
        <v>1326.2860658792258</v>
      </c>
      <c r="F19" s="14">
        <f>F18*$D$11</f>
        <v>1347.3872216616949</v>
      </c>
      <c r="G19" s="14">
        <f>G18*$D$11</f>
        <v>1361.9968182921978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">
      <c r="A20" s="2"/>
      <c r="B20" s="12" t="s">
        <v>22</v>
      </c>
      <c r="C20" s="14">
        <f>C18-C19</f>
        <v>22174.451287135329</v>
      </c>
      <c r="D20" s="14">
        <f>D18-D19</f>
        <v>22536.997160248782</v>
      </c>
      <c r="E20" s="14">
        <f>E18-E19</f>
        <v>22788.006041015786</v>
      </c>
      <c r="F20" s="14">
        <f>F18-F19</f>
        <v>23150.562263096392</v>
      </c>
      <c r="G20" s="14">
        <f>G18-G19</f>
        <v>23401.581696111396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">
      <c r="A21" s="2"/>
      <c r="B21" s="12" t="s">
        <v>27</v>
      </c>
      <c r="C21" s="14">
        <f>C18*$D$12</f>
        <v>2581.1530598781865</v>
      </c>
      <c r="D21" s="14">
        <f>D18*$D$12</f>
        <v>2623.3541668014454</v>
      </c>
      <c r="E21" s="14">
        <f>E18*$D$12</f>
        <v>2652.5721317584516</v>
      </c>
      <c r="F21" s="14">
        <f>F18*$D$12</f>
        <v>2694.7744433233897</v>
      </c>
      <c r="G21" s="14">
        <f>G18*$D$12</f>
        <v>2723.9936365843955</v>
      </c>
      <c r="I21" s="2"/>
      <c r="J21" s="8"/>
      <c r="K21" s="2"/>
      <c r="N21" s="17"/>
      <c r="P21" s="17"/>
      <c r="Q21" s="17"/>
      <c r="R21" s="17"/>
      <c r="S21" s="17"/>
      <c r="T21" s="17"/>
    </row>
    <row r="22" spans="1:21" x14ac:dyDescent="0.2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  <c r="P22" s="17"/>
      <c r="Q22" s="17"/>
      <c r="R22" s="17"/>
      <c r="S22" s="17"/>
      <c r="T22" s="17"/>
    </row>
    <row r="23" spans="1:21" x14ac:dyDescent="0.2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  <c r="P23" s="17"/>
      <c r="Q23" s="17"/>
      <c r="R23" s="17"/>
      <c r="S23" s="17"/>
      <c r="T23" s="17"/>
    </row>
    <row r="24" spans="1:21" x14ac:dyDescent="0.2">
      <c r="A24" s="4">
        <v>24</v>
      </c>
      <c r="B24" s="5" t="s">
        <v>10</v>
      </c>
      <c r="C24" s="6">
        <f>(('Løntabel juni 2023'!C22/37*$D$9))+($B$110*((37-$D$9)/37))</f>
        <v>25322.94592123885</v>
      </c>
      <c r="D24" s="6">
        <f>(('Løntabel juni 2023'!D22/37*$D$9))+($B$110*((37-$D$9)/37))</f>
        <v>25704.230064995314</v>
      </c>
      <c r="E24" s="6">
        <f>(('Løntabel juni 2023'!E22/37*$D$9))+($B$110*((37-$D$9)/37))</f>
        <v>25968.244851864547</v>
      </c>
      <c r="F24" s="6">
        <f>(('Løntabel juni 2023'!F22/37*$D$9))+($B$110*((37-$D$9)/37))</f>
        <v>26349.528995621004</v>
      </c>
      <c r="G24" s="6">
        <f>(('Løntabel juni 2023'!G22/37*$D$9))+($B$110*((37-$D$9)/37))</f>
        <v>26613.441440413593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  <c r="P24" s="17"/>
      <c r="Q24" s="17"/>
      <c r="R24" s="17"/>
      <c r="S24" s="17"/>
      <c r="T24" s="17"/>
    </row>
    <row r="25" spans="1:21" x14ac:dyDescent="0.2">
      <c r="A25" s="2"/>
      <c r="B25" s="2" t="s">
        <v>16</v>
      </c>
      <c r="C25" s="14">
        <f>C24*$D$11</f>
        <v>1392.7620256681369</v>
      </c>
      <c r="D25" s="14">
        <f>D24*$D$11</f>
        <v>1413.7326535747422</v>
      </c>
      <c r="E25" s="14">
        <f>E24*$D$11</f>
        <v>1428.25346685255</v>
      </c>
      <c r="F25" s="14">
        <f>F24*$D$11</f>
        <v>1449.2240947591552</v>
      </c>
      <c r="G25" s="14">
        <f>G24*$D$11</f>
        <v>1463.7392792227477</v>
      </c>
      <c r="I25" s="2" t="s">
        <v>42</v>
      </c>
      <c r="K25" s="2" t="s">
        <v>43</v>
      </c>
      <c r="L25" s="2" t="s">
        <v>44</v>
      </c>
      <c r="N25" s="17"/>
      <c r="P25" s="17"/>
      <c r="Q25" s="17"/>
      <c r="R25" s="17"/>
      <c r="S25" s="17"/>
      <c r="T25" s="17"/>
    </row>
    <row r="26" spans="1:21" x14ac:dyDescent="0.2">
      <c r="A26" s="2"/>
      <c r="B26" s="2" t="s">
        <v>22</v>
      </c>
      <c r="C26" s="14">
        <f>C24-C25</f>
        <v>23930.183895570714</v>
      </c>
      <c r="D26" s="14">
        <f>D24-D25</f>
        <v>24290.497411420572</v>
      </c>
      <c r="E26" s="14">
        <f>E24-E25</f>
        <v>24539.991385011996</v>
      </c>
      <c r="F26" s="14">
        <f>F24-F25</f>
        <v>24900.304900861847</v>
      </c>
      <c r="G26" s="14">
        <f>G24-G25</f>
        <v>25149.702161190846</v>
      </c>
      <c r="I26" s="2" t="s">
        <v>98</v>
      </c>
      <c r="K26" s="2"/>
      <c r="L26" s="2" t="s">
        <v>65</v>
      </c>
      <c r="N26" s="17"/>
      <c r="P26" s="17"/>
      <c r="Q26" s="17"/>
      <c r="R26" s="17"/>
      <c r="S26" s="17"/>
      <c r="T26" s="17"/>
    </row>
    <row r="27" spans="1:21" x14ac:dyDescent="0.2">
      <c r="A27" s="2"/>
      <c r="B27" s="2" t="s">
        <v>27</v>
      </c>
      <c r="C27" s="14">
        <f>C24*$D$12</f>
        <v>2785.5240513362737</v>
      </c>
      <c r="D27" s="14">
        <f>D24*$D$12</f>
        <v>2827.4653071494845</v>
      </c>
      <c r="E27" s="14">
        <f>E24*$D$12</f>
        <v>2856.5069337051</v>
      </c>
      <c r="F27" s="14">
        <f>F24*$D$12</f>
        <v>2898.4481895183103</v>
      </c>
      <c r="G27" s="14">
        <f>G24*$D$12</f>
        <v>2927.4785584454953</v>
      </c>
      <c r="I27" s="2" t="s">
        <v>45</v>
      </c>
      <c r="K27" s="12" t="s">
        <v>46</v>
      </c>
      <c r="L27" s="12" t="s">
        <v>47</v>
      </c>
      <c r="N27" s="17"/>
      <c r="P27" s="17"/>
      <c r="Q27" s="17"/>
      <c r="R27" s="17"/>
      <c r="S27" s="17"/>
      <c r="T27" s="17"/>
    </row>
    <row r="28" spans="1:21" x14ac:dyDescent="0.2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  <c r="P28" s="17"/>
      <c r="Q28" s="17"/>
      <c r="R28" s="17"/>
      <c r="S28" s="17"/>
      <c r="T28" s="17"/>
    </row>
    <row r="29" spans="1:21" x14ac:dyDescent="0.2">
      <c r="A29" s="4">
        <v>25</v>
      </c>
      <c r="B29" s="5" t="s">
        <v>10</v>
      </c>
      <c r="C29" s="6">
        <f>(('Løntabel juni 2023'!C27/37*$D$9))+($B$110*((37-$D$9)/37))</f>
        <v>25730.47765253756</v>
      </c>
      <c r="D29" s="6">
        <f>(('Løntabel juni 2023'!D27/37*$D$9))+($B$110*((37-$D$9)/37))</f>
        <v>26099.827161368084</v>
      </c>
      <c r="E29" s="6">
        <f>(('Løntabel juni 2023'!E27/37*$D$9))+($B$110*((37-$D$9)/37))</f>
        <v>26355.501693893231</v>
      </c>
      <c r="F29" s="6">
        <f>(('Løntabel juni 2023'!F27/37*$D$9))+($B$110*((37-$D$9)/37))</f>
        <v>26725.044406443361</v>
      </c>
      <c r="G29" s="6">
        <f>(('Løntabel juni 2023'!G27/37*$D$9))+($B$110*((37-$D$9)/37))</f>
        <v>26980.708682763536</v>
      </c>
      <c r="I29" s="2" t="s">
        <v>51</v>
      </c>
      <c r="L29" s="12" t="s">
        <v>52</v>
      </c>
      <c r="N29" s="17"/>
      <c r="P29" s="17"/>
      <c r="Q29" s="17"/>
      <c r="R29" s="17"/>
      <c r="S29" s="17"/>
      <c r="T29" s="17"/>
    </row>
    <row r="30" spans="1:21" x14ac:dyDescent="0.2">
      <c r="A30" s="2"/>
      <c r="B30" s="2" t="s">
        <v>16</v>
      </c>
      <c r="C30" s="14">
        <f>C29*$D$11</f>
        <v>1415.1762708895658</v>
      </c>
      <c r="D30" s="14">
        <f>D29*$D$11</f>
        <v>1435.4904938752447</v>
      </c>
      <c r="E30" s="14">
        <f>E29*$D$11</f>
        <v>1449.5525931641278</v>
      </c>
      <c r="F30" s="14">
        <f>F29*$D$11</f>
        <v>1469.8774423543848</v>
      </c>
      <c r="G30" s="14">
        <f>G29*$D$11</f>
        <v>1483.9389775519944</v>
      </c>
      <c r="I30" s="11" t="s">
        <v>53</v>
      </c>
      <c r="L30" s="12" t="s">
        <v>54</v>
      </c>
      <c r="N30" s="17"/>
      <c r="P30" s="17"/>
      <c r="Q30" s="17"/>
      <c r="R30" s="17"/>
      <c r="S30" s="17"/>
      <c r="T30" s="17"/>
    </row>
    <row r="31" spans="1:21" x14ac:dyDescent="0.2">
      <c r="A31" s="2"/>
      <c r="B31" s="2" t="s">
        <v>22</v>
      </c>
      <c r="C31" s="14">
        <f>C29-C30</f>
        <v>24315.301381647994</v>
      </c>
      <c r="D31" s="14">
        <f>D29-D30</f>
        <v>24664.33666749284</v>
      </c>
      <c r="E31" s="14">
        <f>E29-E30</f>
        <v>24905.949100729104</v>
      </c>
      <c r="F31" s="14">
        <f>F29-F30</f>
        <v>25255.166964088978</v>
      </c>
      <c r="G31" s="14">
        <f>G29-G30</f>
        <v>25496.76970521154</v>
      </c>
      <c r="I31" s="11"/>
      <c r="L31" s="2" t="s">
        <v>56</v>
      </c>
      <c r="N31" s="17"/>
      <c r="P31" s="17"/>
      <c r="Q31" s="17"/>
      <c r="R31" s="17"/>
      <c r="S31" s="17"/>
      <c r="T31" s="17"/>
    </row>
    <row r="32" spans="1:21" x14ac:dyDescent="0.2">
      <c r="A32" s="2"/>
      <c r="B32" s="2" t="s">
        <v>27</v>
      </c>
      <c r="C32" s="14">
        <f>C29*$D$12</f>
        <v>2830.3525417791316</v>
      </c>
      <c r="D32" s="14">
        <f>D29*$D$12</f>
        <v>2870.9809877504895</v>
      </c>
      <c r="E32" s="14">
        <f>E29*$D$12</f>
        <v>2899.1051863282555</v>
      </c>
      <c r="F32" s="14">
        <f>F29*$D$12</f>
        <v>2939.7548847087696</v>
      </c>
      <c r="G32" s="14">
        <f>G29*$D$12</f>
        <v>2967.8779551039888</v>
      </c>
      <c r="I32" s="11" t="s">
        <v>55</v>
      </c>
      <c r="L32" s="2" t="s">
        <v>66</v>
      </c>
      <c r="N32" s="17"/>
      <c r="P32" s="17"/>
      <c r="Q32" s="17"/>
      <c r="R32" s="17"/>
      <c r="S32" s="17"/>
      <c r="T32" s="17"/>
    </row>
    <row r="33" spans="1:20" x14ac:dyDescent="0.2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  <c r="P33" s="17"/>
      <c r="Q33" s="17"/>
      <c r="R33" s="17"/>
      <c r="S33" s="17"/>
      <c r="T33" s="17"/>
    </row>
    <row r="34" spans="1:20" x14ac:dyDescent="0.2">
      <c r="A34" s="4">
        <v>26</v>
      </c>
      <c r="B34" s="5" t="s">
        <v>10</v>
      </c>
      <c r="C34" s="6">
        <f>(('Løntabel juni 2023'!C32/37*$D$9))+($B$110*((37-$D$9)/37))</f>
        <v>26147.382753557176</v>
      </c>
      <c r="D34" s="6">
        <f>(('Løntabel juni 2023'!D32/37*$D$9))+($B$110*((37-$D$9)/37))</f>
        <v>26504.130407114233</v>
      </c>
      <c r="E34" s="6">
        <f>(('Løntabel juni 2023'!E32/37*$D$9))+($B$110*((37-$D$9)/37))</f>
        <v>26750.982281714107</v>
      </c>
      <c r="F34" s="6">
        <f>(('Løntabel juni 2023'!F32/37*$D$9))+($B$110*((37-$D$9)/37))</f>
        <v>27107.652734689909</v>
      </c>
      <c r="G34" s="6">
        <f>(('Løntabel juni 2023'!G32/37*$D$9))+($B$110*((37-$D$9)/37))</f>
        <v>27354.513501656576</v>
      </c>
      <c r="L34" s="12" t="s">
        <v>59</v>
      </c>
      <c r="N34" s="17"/>
      <c r="P34" s="17"/>
      <c r="Q34" s="17"/>
      <c r="R34" s="17"/>
      <c r="S34" s="17"/>
      <c r="T34" s="17"/>
    </row>
    <row r="35" spans="1:20" x14ac:dyDescent="0.2">
      <c r="A35" s="2"/>
      <c r="B35" s="2" t="s">
        <v>16</v>
      </c>
      <c r="C35" s="14">
        <f>C34*$D$11</f>
        <v>1438.1060514456447</v>
      </c>
      <c r="D35" s="14">
        <f>D34*$D$11</f>
        <v>1457.7271723912829</v>
      </c>
      <c r="E35" s="14">
        <f>E34*$D$11</f>
        <v>1471.3040254942759</v>
      </c>
      <c r="F35" s="14">
        <f>F34*$D$11</f>
        <v>1490.9209004079451</v>
      </c>
      <c r="G35" s="14">
        <f>G34*$D$11</f>
        <v>1504.4982425911116</v>
      </c>
      <c r="L35" s="12" t="s">
        <v>60</v>
      </c>
      <c r="N35" s="17"/>
      <c r="P35" s="17"/>
      <c r="Q35" s="17"/>
      <c r="R35" s="17"/>
      <c r="S35" s="17"/>
      <c r="T35" s="17"/>
    </row>
    <row r="36" spans="1:20" x14ac:dyDescent="0.2">
      <c r="A36" s="2"/>
      <c r="B36" s="2" t="s">
        <v>22</v>
      </c>
      <c r="C36" s="14">
        <f>C34-C35</f>
        <v>24709.276702111532</v>
      </c>
      <c r="D36" s="14">
        <f>D34-D35</f>
        <v>25046.403234722951</v>
      </c>
      <c r="E36" s="14">
        <f>E34-E35</f>
        <v>25279.678256219831</v>
      </c>
      <c r="F36" s="14">
        <f>F34-F35</f>
        <v>25616.731834281964</v>
      </c>
      <c r="G36" s="14">
        <f>G34-G35</f>
        <v>25850.015259065465</v>
      </c>
      <c r="L36" s="12" t="s">
        <v>61</v>
      </c>
      <c r="N36" s="17"/>
      <c r="P36" s="17"/>
      <c r="Q36" s="17"/>
      <c r="R36" s="17"/>
      <c r="S36" s="17"/>
      <c r="T36" s="17"/>
    </row>
    <row r="37" spans="1:20" x14ac:dyDescent="0.2">
      <c r="A37" s="2"/>
      <c r="B37" s="2" t="s">
        <v>27</v>
      </c>
      <c r="C37" s="14">
        <f>C34*$D$12</f>
        <v>2876.2121028912893</v>
      </c>
      <c r="D37" s="14">
        <f>D34*$D$12</f>
        <v>2915.4543447825658</v>
      </c>
      <c r="E37" s="14">
        <f>E34*$D$12</f>
        <v>2942.6080509885519</v>
      </c>
      <c r="F37" s="14">
        <f>F34*$D$12</f>
        <v>2981.8418008158901</v>
      </c>
      <c r="G37" s="14">
        <f>G34*$D$12</f>
        <v>3008.9964851822233</v>
      </c>
      <c r="L37" s="12" t="s">
        <v>103</v>
      </c>
      <c r="N37" s="17"/>
      <c r="P37" s="17"/>
      <c r="Q37" s="17"/>
      <c r="R37" s="17"/>
      <c r="S37" s="17"/>
      <c r="T37" s="17"/>
    </row>
    <row r="38" spans="1:20" ht="13.5" thickBot="1" x14ac:dyDescent="0.25">
      <c r="A38" s="12" t="s">
        <v>28</v>
      </c>
      <c r="L38" s="12" t="s">
        <v>104</v>
      </c>
      <c r="N38" s="17"/>
      <c r="P38" s="17"/>
      <c r="Q38" s="17"/>
      <c r="R38" s="17"/>
      <c r="S38" s="17"/>
      <c r="T38" s="17"/>
    </row>
    <row r="39" spans="1:20" ht="12.75" customHeight="1" x14ac:dyDescent="0.2">
      <c r="A39" s="37">
        <v>27</v>
      </c>
      <c r="B39" s="38" t="s">
        <v>10</v>
      </c>
      <c r="C39" s="6">
        <f>(('Løntabel juni 2023'!C37/37*$D$9))+($B$110*((37-$D$9)/37))</f>
        <v>26573.848697945166</v>
      </c>
      <c r="D39" s="6">
        <f>(('Løntabel juni 2023'!D37/37*$D$9))+($B$110*((37-$D$9)/37))</f>
        <v>26916.864584792438</v>
      </c>
      <c r="E39" s="6">
        <f>(('Løntabel juni 2023'!E37/37*$D$9))+($B$110*((37-$D$9)/37))</f>
        <v>27154.255167962525</v>
      </c>
      <c r="F39" s="6">
        <f>(('Løntabel juni 2023'!F37/37*$D$9))+($B$110*((37-$D$9)/37))</f>
        <v>27497.271054809793</v>
      </c>
      <c r="G39" s="6">
        <f>(('Løntabel juni 2023'!G37/37*$D$9))+($B$110*((37-$D$9)/37))</f>
        <v>27734.661637979891</v>
      </c>
      <c r="H39" s="50" t="s">
        <v>99</v>
      </c>
      <c r="I39" s="51"/>
      <c r="J39" s="52"/>
      <c r="L39" s="12" t="s">
        <v>63</v>
      </c>
      <c r="N39" s="17"/>
      <c r="P39" s="17"/>
      <c r="Q39" s="17"/>
      <c r="R39" s="17"/>
      <c r="S39" s="17"/>
      <c r="T39" s="17"/>
    </row>
    <row r="40" spans="1:20" x14ac:dyDescent="0.2">
      <c r="A40" s="40"/>
      <c r="B40" s="2" t="s">
        <v>16</v>
      </c>
      <c r="C40" s="41">
        <f>C39*$D$11</f>
        <v>1461.5616783869841</v>
      </c>
      <c r="D40" s="41">
        <f>D39*$D$11</f>
        <v>1480.4275521635841</v>
      </c>
      <c r="E40" s="41">
        <f>E39*$D$11</f>
        <v>1493.4840342379389</v>
      </c>
      <c r="F40" s="41">
        <f t="shared" ref="F40:G40" si="0">F39*$D$11</f>
        <v>1512.3499080145386</v>
      </c>
      <c r="G40" s="41">
        <f t="shared" si="0"/>
        <v>1525.4063900888939</v>
      </c>
      <c r="H40" s="53"/>
      <c r="I40" s="54"/>
      <c r="J40" s="55"/>
      <c r="L40" s="2" t="s">
        <v>64</v>
      </c>
      <c r="N40" s="17"/>
      <c r="P40" s="17"/>
      <c r="Q40" s="17"/>
      <c r="R40" s="17"/>
      <c r="S40" s="17"/>
      <c r="T40" s="17"/>
    </row>
    <row r="41" spans="1:20" x14ac:dyDescent="0.2">
      <c r="A41" s="40"/>
      <c r="B41" s="2" t="s">
        <v>22</v>
      </c>
      <c r="C41" s="41">
        <f>C39-C40</f>
        <v>25112.287019558182</v>
      </c>
      <c r="D41" s="41">
        <f>D39-D40</f>
        <v>25436.437032628855</v>
      </c>
      <c r="E41" s="41">
        <f>E39-E40</f>
        <v>25660.771133724586</v>
      </c>
      <c r="F41" s="41">
        <f>F39-F40</f>
        <v>25984.921146795255</v>
      </c>
      <c r="G41" s="41">
        <f>G39-G40</f>
        <v>26209.255247890997</v>
      </c>
      <c r="H41" s="53"/>
      <c r="I41" s="54"/>
      <c r="J41" s="55"/>
      <c r="N41" s="17"/>
      <c r="P41" s="17"/>
      <c r="Q41" s="17"/>
      <c r="R41" s="17"/>
      <c r="S41" s="17"/>
      <c r="T41" s="17"/>
    </row>
    <row r="42" spans="1:20" ht="13.5" thickBot="1" x14ac:dyDescent="0.25">
      <c r="A42" s="42"/>
      <c r="B42" s="43" t="s">
        <v>27</v>
      </c>
      <c r="C42" s="44">
        <f>C39*$D$12</f>
        <v>2923.1233567739682</v>
      </c>
      <c r="D42" s="44">
        <f>D39*$D$12</f>
        <v>2960.8551043271682</v>
      </c>
      <c r="E42" s="44">
        <f>E39*$D$12</f>
        <v>2986.9680684758778</v>
      </c>
      <c r="F42" s="44">
        <f>F39*$D$12</f>
        <v>3024.6998160290773</v>
      </c>
      <c r="G42" s="44">
        <f>G39*$D$12</f>
        <v>3050.8127801777878</v>
      </c>
      <c r="H42" s="56"/>
      <c r="I42" s="57"/>
      <c r="J42" s="58"/>
      <c r="N42" s="17"/>
      <c r="P42" s="17"/>
      <c r="Q42" s="17"/>
      <c r="R42" s="17"/>
      <c r="S42" s="17"/>
      <c r="T42" s="17"/>
    </row>
    <row r="43" spans="1:20" x14ac:dyDescent="0.2">
      <c r="A43" s="2" t="s">
        <v>28</v>
      </c>
      <c r="B43" s="2"/>
      <c r="C43" s="14"/>
      <c r="D43" s="14"/>
      <c r="E43" s="10"/>
      <c r="F43" s="14"/>
      <c r="G43" s="14"/>
      <c r="N43" s="17"/>
      <c r="P43" s="17"/>
      <c r="Q43" s="17"/>
      <c r="R43" s="17"/>
      <c r="S43" s="17"/>
      <c r="T43" s="17"/>
    </row>
    <row r="44" spans="1:20" x14ac:dyDescent="0.2">
      <c r="A44" s="4">
        <v>28</v>
      </c>
      <c r="B44" s="5" t="s">
        <v>10</v>
      </c>
      <c r="C44" s="6">
        <f>(('Løntabel juni 2023'!C42/37*$D$9))+($B$110*((37-$D$9)/37))</f>
        <v>27009.700483025455</v>
      </c>
      <c r="D44" s="6">
        <f>(('Løntabel juni 2023'!D42/37*$D$9))+($B$110*((37-$D$9)/37))</f>
        <v>27338.123556668121</v>
      </c>
      <c r="E44" s="6">
        <f>(('Løntabel juni 2023'!E42/37*$D$9))+($B$110*((37-$D$9)/37))</f>
        <v>27565.473509278872</v>
      </c>
      <c r="F44" s="6">
        <f>(('Løntabel juni 2023'!F42/37*$D$9))+($B$110*((37-$D$9)/37))</f>
        <v>27893.89658292153</v>
      </c>
      <c r="G44" s="6">
        <f>(('Løntabel juni 2023'!G42/37*$D$9))+($B$110*((37-$D$9)/37))</f>
        <v>28121.160442584212</v>
      </c>
      <c r="N44" s="17"/>
      <c r="P44" s="17"/>
      <c r="Q44" s="17"/>
      <c r="R44" s="17"/>
      <c r="S44" s="17"/>
      <c r="T44" s="17"/>
    </row>
    <row r="45" spans="1:20" x14ac:dyDescent="0.2">
      <c r="A45" s="2"/>
      <c r="B45" s="2" t="s">
        <v>16</v>
      </c>
      <c r="C45" s="14">
        <f>C44*$D$11</f>
        <v>1485.5335265664</v>
      </c>
      <c r="D45" s="14">
        <f>D44*$D$11</f>
        <v>1503.5967956167467</v>
      </c>
      <c r="E45" s="14">
        <f>E44*$D$11</f>
        <v>1516.1010430103379</v>
      </c>
      <c r="F45" s="14">
        <f>F44*$D$11</f>
        <v>1534.1643120606841</v>
      </c>
      <c r="G45" s="14">
        <f>G44*$D$11</f>
        <v>1546.6638243421316</v>
      </c>
      <c r="N45" s="17"/>
      <c r="P45" s="17"/>
      <c r="Q45" s="17"/>
      <c r="R45" s="17"/>
      <c r="S45" s="17"/>
      <c r="T45" s="17"/>
    </row>
    <row r="46" spans="1:20" x14ac:dyDescent="0.2">
      <c r="A46" s="2"/>
      <c r="B46" s="2" t="s">
        <v>22</v>
      </c>
      <c r="C46" s="14">
        <f>C44-C45</f>
        <v>25524.166956459056</v>
      </c>
      <c r="D46" s="14">
        <f>D44-D45</f>
        <v>25834.526761051373</v>
      </c>
      <c r="E46" s="14">
        <f>E44-E45</f>
        <v>26049.372466268534</v>
      </c>
      <c r="F46" s="14">
        <f>F44-F45</f>
        <v>26359.732270860848</v>
      </c>
      <c r="G46" s="14">
        <f>G44-G45</f>
        <v>26574.496618242079</v>
      </c>
      <c r="N46" s="17"/>
      <c r="P46" s="17"/>
      <c r="Q46" s="17"/>
      <c r="R46" s="17"/>
      <c r="S46" s="17"/>
      <c r="T46" s="17"/>
    </row>
    <row r="47" spans="1:20" x14ac:dyDescent="0.2">
      <c r="A47" s="2"/>
      <c r="B47" s="2" t="s">
        <v>27</v>
      </c>
      <c r="C47" s="14">
        <f>C44*$D$12</f>
        <v>2971.0670531328001</v>
      </c>
      <c r="D47" s="14">
        <f>D44*$D$12</f>
        <v>3007.1935912334934</v>
      </c>
      <c r="E47" s="14">
        <f>E44*$D$12</f>
        <v>3032.2020860206758</v>
      </c>
      <c r="F47" s="14">
        <f>F44*$D$12</f>
        <v>3068.3286241213682</v>
      </c>
      <c r="G47" s="14">
        <f>G44*$D$12</f>
        <v>3093.3276486842633</v>
      </c>
      <c r="N47" s="17"/>
      <c r="P47" s="17"/>
      <c r="Q47" s="17"/>
      <c r="R47" s="17"/>
      <c r="S47" s="17"/>
      <c r="T47" s="17"/>
    </row>
    <row r="48" spans="1:20" x14ac:dyDescent="0.2">
      <c r="A48" s="4">
        <v>29</v>
      </c>
      <c r="B48" s="5" t="s">
        <v>10</v>
      </c>
      <c r="C48" s="6">
        <f>(('Løntabel juni 2023'!C46/37*$D$9))+($B$110*((37-$D$9)/37))</f>
        <v>27455.403675173846</v>
      </c>
      <c r="D48" s="6">
        <f>(('Løntabel juni 2023'!D46/37*$D$9))+($B$110*((37-$D$9)/37))</f>
        <v>27768.286971690221</v>
      </c>
      <c r="E48" s="6">
        <f>(('Løntabel juni 2023'!E46/37*$D$9))+($B$110*((37-$D$9)/37))</f>
        <v>27984.843020936929</v>
      </c>
      <c r="F48" s="6">
        <f>(('Løntabel juni 2023'!F46/37*$D$9))+($B$110*((37-$D$9)/37))</f>
        <v>28297.640224505245</v>
      </c>
      <c r="G48" s="6">
        <f>(('Løntabel juni 2023'!G46/37*$D$9))+($B$110*((37-$D$9)/37))</f>
        <v>28514.282366700034</v>
      </c>
      <c r="N48" s="17"/>
      <c r="P48" s="17"/>
      <c r="Q48" s="17"/>
      <c r="R48" s="17"/>
      <c r="S48" s="17"/>
      <c r="T48" s="17"/>
    </row>
    <row r="49" spans="1:20" x14ac:dyDescent="0.2">
      <c r="A49" s="2"/>
      <c r="B49" s="2" t="s">
        <v>16</v>
      </c>
      <c r="C49" s="14">
        <f>C48*$D$11</f>
        <v>1510.0472021345615</v>
      </c>
      <c r="D49" s="14">
        <f>D48*$D$11</f>
        <v>1527.2557834429622</v>
      </c>
      <c r="E49" s="14">
        <f>E48*$D$11</f>
        <v>1539.1663661515311</v>
      </c>
      <c r="F49" s="14">
        <f>F48*$D$11</f>
        <v>1556.3702123477885</v>
      </c>
      <c r="G49" s="14">
        <f>G48*$D$11</f>
        <v>1568.285530168502</v>
      </c>
      <c r="N49" s="17"/>
      <c r="P49" s="17"/>
      <c r="Q49" s="17"/>
      <c r="R49" s="17"/>
      <c r="S49" s="17"/>
      <c r="T49" s="17"/>
    </row>
    <row r="50" spans="1:20" x14ac:dyDescent="0.2">
      <c r="A50" s="2"/>
      <c r="B50" s="2" t="s">
        <v>22</v>
      </c>
      <c r="C50" s="14">
        <f>C48-C49</f>
        <v>25945.356473039283</v>
      </c>
      <c r="D50" s="14">
        <f>D48-D49</f>
        <v>26241.03118824726</v>
      </c>
      <c r="E50" s="14">
        <f>E48-E49</f>
        <v>26445.676654785399</v>
      </c>
      <c r="F50" s="14">
        <f>F48-F49</f>
        <v>26741.270012157456</v>
      </c>
      <c r="G50" s="14">
        <f>G48-G49</f>
        <v>26945.996836531533</v>
      </c>
      <c r="N50" s="17"/>
      <c r="P50" s="17"/>
      <c r="Q50" s="17"/>
      <c r="R50" s="17"/>
      <c r="S50" s="17"/>
      <c r="T50" s="17"/>
    </row>
    <row r="51" spans="1:20" x14ac:dyDescent="0.2">
      <c r="A51" s="2"/>
      <c r="B51" s="2" t="s">
        <v>27</v>
      </c>
      <c r="C51" s="14">
        <f>C48*$D$12</f>
        <v>3020.0944042691231</v>
      </c>
      <c r="D51" s="14">
        <f>D48*$D$12</f>
        <v>3054.5115668859244</v>
      </c>
      <c r="E51" s="14">
        <f>E48*$D$12</f>
        <v>3078.3327323030621</v>
      </c>
      <c r="F51" s="14">
        <f>F48*$D$12</f>
        <v>3112.7404246955771</v>
      </c>
      <c r="G51" s="14">
        <f>G48*$D$12</f>
        <v>3136.5710603370039</v>
      </c>
      <c r="N51" s="17"/>
      <c r="P51" s="17"/>
      <c r="Q51" s="17"/>
      <c r="R51" s="17"/>
      <c r="S51" s="17"/>
      <c r="T51" s="17"/>
    </row>
    <row r="52" spans="1:20" x14ac:dyDescent="0.2">
      <c r="A52" s="4">
        <v>30</v>
      </c>
      <c r="B52" s="5" t="s">
        <v>10</v>
      </c>
      <c r="C52" s="6">
        <f>(('Løntabel juni 2023'!C50/37*$D$9))+($B$110*((37-$D$9)/37))</f>
        <v>27910.765832767825</v>
      </c>
      <c r="D52" s="6">
        <f>(('Løntabel juni 2023'!D50/37*$D$9))+($B$110*((37-$D$9)/37))</f>
        <v>28206.984350189574</v>
      </c>
      <c r="E52" s="6">
        <f>(('Løntabel juni 2023'!E50/37*$D$9))+($B$110*((37-$D$9)/37))</f>
        <v>28412.165368672795</v>
      </c>
      <c r="F52" s="6">
        <f>(('Løntabel juni 2023'!F50/37*$D$9))+($B$110*((37-$D$9)/37))</f>
        <v>28708.378918119488</v>
      </c>
      <c r="G52" s="6">
        <f>(('Løntabel juni 2023'!G50/37*$D$9))+($B$110*((37-$D$9)/37))</f>
        <v>28913.473843654639</v>
      </c>
      <c r="N52" s="17"/>
      <c r="P52" s="17"/>
      <c r="Q52" s="17"/>
      <c r="R52" s="17"/>
      <c r="S52" s="17"/>
      <c r="T52" s="17"/>
    </row>
    <row r="53" spans="1:20" x14ac:dyDescent="0.2">
      <c r="A53" s="2"/>
      <c r="B53" s="2" t="s">
        <v>16</v>
      </c>
      <c r="C53" s="14">
        <f>C52*$D$11</f>
        <v>1535.0921208022305</v>
      </c>
      <c r="D53" s="14">
        <f>D52*$D$11</f>
        <v>1551.3841392604265</v>
      </c>
      <c r="E53" s="14">
        <f>E52*$D$11</f>
        <v>1562.6690952770036</v>
      </c>
      <c r="F53" s="14">
        <f>F52*$D$11</f>
        <v>1578.9608404965718</v>
      </c>
      <c r="G53" s="14">
        <f>G52*$D$11</f>
        <v>1590.2410614010053</v>
      </c>
      <c r="N53" s="17"/>
      <c r="P53" s="17"/>
      <c r="Q53" s="17"/>
      <c r="R53" s="17"/>
      <c r="S53" s="17"/>
      <c r="T53" s="17"/>
    </row>
    <row r="54" spans="1:20" x14ac:dyDescent="0.2">
      <c r="A54" s="2"/>
      <c r="B54" s="2" t="s">
        <v>22</v>
      </c>
      <c r="C54" s="14">
        <f>C52-C53</f>
        <v>26375.673711965595</v>
      </c>
      <c r="D54" s="14">
        <f>D52-D53</f>
        <v>26655.600210929148</v>
      </c>
      <c r="E54" s="14">
        <f>E52-E53</f>
        <v>26849.496273395791</v>
      </c>
      <c r="F54" s="14">
        <f>F52-F53</f>
        <v>27129.418077622915</v>
      </c>
      <c r="G54" s="14">
        <f>G52-G53</f>
        <v>27323.232782253635</v>
      </c>
      <c r="N54" s="17"/>
      <c r="P54" s="17"/>
      <c r="Q54" s="17"/>
      <c r="R54" s="17"/>
      <c r="S54" s="17"/>
      <c r="T54" s="17"/>
    </row>
    <row r="55" spans="1:20" x14ac:dyDescent="0.2">
      <c r="A55" s="2"/>
      <c r="B55" s="2" t="s">
        <v>27</v>
      </c>
      <c r="C55" s="14">
        <f>C52*$D$12</f>
        <v>3070.184241604461</v>
      </c>
      <c r="D55" s="14">
        <f>D52*$D$12</f>
        <v>3102.7682785208531</v>
      </c>
      <c r="E55" s="14">
        <f>E52*$D$12</f>
        <v>3125.3381905540073</v>
      </c>
      <c r="F55" s="14">
        <f>F52*$D$12</f>
        <v>3157.9216809931436</v>
      </c>
      <c r="G55" s="14">
        <f>G52*$D$12</f>
        <v>3180.4821228020105</v>
      </c>
      <c r="N55" s="17"/>
      <c r="P55" s="17"/>
      <c r="Q55" s="17"/>
      <c r="R55" s="17"/>
      <c r="S55" s="17"/>
      <c r="T55" s="17"/>
    </row>
    <row r="56" spans="1:20" x14ac:dyDescent="0.2">
      <c r="A56" s="2" t="s">
        <v>28</v>
      </c>
      <c r="B56" s="2"/>
      <c r="C56" s="10"/>
      <c r="D56" s="14"/>
      <c r="E56" s="14"/>
      <c r="F56" s="14"/>
      <c r="G56" s="14"/>
      <c r="N56" s="17"/>
      <c r="P56" s="17"/>
      <c r="Q56" s="17"/>
      <c r="R56" s="17"/>
      <c r="S56" s="17"/>
      <c r="T56" s="17"/>
    </row>
    <row r="57" spans="1:20" x14ac:dyDescent="0.2">
      <c r="A57" s="4">
        <v>31</v>
      </c>
      <c r="B57" s="5" t="s">
        <v>10</v>
      </c>
      <c r="C57" s="6">
        <f>(('Løntabel juni 2023'!C55/37*$D$9))+($B$110*((37-$D$9)/37))</f>
        <v>28376.447556843057</v>
      </c>
      <c r="D57" s="6">
        <f>(('Løntabel juni 2023'!D55/37*$D$9))+($B$110*((37-$D$9)/37))</f>
        <v>28655.141191357907</v>
      </c>
      <c r="E57" s="6">
        <f>(('Løntabel juni 2023'!E55/37*$D$9))+($B$110*((37-$D$9)/37))</f>
        <v>28848.010918267388</v>
      </c>
      <c r="F57" s="6">
        <f>(('Løntabel juni 2023'!F55/37*$D$9))+($B$110*((37-$D$9)/37))</f>
        <v>29126.704552782237</v>
      </c>
      <c r="G57" s="6">
        <f>(('Løntabel juni 2023'!G55/37*$D$9))+($B$110*((37-$D$9)/37))</f>
        <v>29319.574279691718</v>
      </c>
      <c r="N57" s="17"/>
      <c r="P57" s="17"/>
      <c r="Q57" s="17"/>
      <c r="R57" s="17"/>
      <c r="S57" s="17"/>
      <c r="T57" s="17"/>
    </row>
    <row r="58" spans="1:20" x14ac:dyDescent="0.2">
      <c r="A58" s="2"/>
      <c r="B58" s="2" t="s">
        <v>16</v>
      </c>
      <c r="C58" s="14">
        <f>C57*$D$11</f>
        <v>1560.7046156263682</v>
      </c>
      <c r="D58" s="14">
        <f>D57*$D$11</f>
        <v>1576.0327655246849</v>
      </c>
      <c r="E58" s="14">
        <f>E57*$D$11</f>
        <v>1586.6406005047063</v>
      </c>
      <c r="F58" s="14">
        <f>F57*$D$11</f>
        <v>1601.968750403023</v>
      </c>
      <c r="G58" s="14">
        <f>G57*$D$11</f>
        <v>1612.5765853830446</v>
      </c>
      <c r="N58" s="17"/>
      <c r="P58" s="17"/>
      <c r="Q58" s="17"/>
      <c r="R58" s="17"/>
      <c r="S58" s="17"/>
      <c r="T58" s="17"/>
    </row>
    <row r="59" spans="1:20" x14ac:dyDescent="0.2">
      <c r="A59" s="2"/>
      <c r="B59" s="2" t="s">
        <v>22</v>
      </c>
      <c r="C59" s="14">
        <f>C57-C58</f>
        <v>26815.742941216689</v>
      </c>
      <c r="D59" s="14">
        <f>D57-D58</f>
        <v>27079.108425833223</v>
      </c>
      <c r="E59" s="14">
        <f>E57-E58</f>
        <v>27261.370317762681</v>
      </c>
      <c r="F59" s="14">
        <f>F57-F58</f>
        <v>27524.735802379215</v>
      </c>
      <c r="G59" s="14">
        <f>G57-G58</f>
        <v>27706.997694308673</v>
      </c>
      <c r="N59" s="17"/>
      <c r="P59" s="17"/>
      <c r="Q59" s="17"/>
      <c r="R59" s="17"/>
      <c r="S59" s="17"/>
      <c r="T59" s="17"/>
    </row>
    <row r="60" spans="1:20" x14ac:dyDescent="0.2">
      <c r="A60" s="2"/>
      <c r="B60" s="2" t="s">
        <v>27</v>
      </c>
      <c r="C60" s="14">
        <f>C57*$D$12</f>
        <v>3121.4092312527364</v>
      </c>
      <c r="D60" s="14">
        <f>D57*$D$12</f>
        <v>3152.0655310493698</v>
      </c>
      <c r="E60" s="14">
        <f>E57*$D$12</f>
        <v>3173.2812010094126</v>
      </c>
      <c r="F60" s="14">
        <f>F57*$D$12</f>
        <v>3203.937500806046</v>
      </c>
      <c r="G60" s="14">
        <f>G57*$D$12</f>
        <v>3225.1531707660893</v>
      </c>
      <c r="N60" s="17"/>
      <c r="P60" s="17"/>
      <c r="Q60" s="17"/>
      <c r="R60" s="17"/>
      <c r="S60" s="17"/>
      <c r="T60" s="17"/>
    </row>
    <row r="61" spans="1:20" x14ac:dyDescent="0.2">
      <c r="A61" s="2"/>
      <c r="B61" s="1"/>
      <c r="C61" s="2"/>
      <c r="D61" s="2"/>
      <c r="E61" s="2"/>
      <c r="F61" s="2"/>
      <c r="G61" s="2"/>
      <c r="N61" s="17"/>
      <c r="P61" s="17"/>
      <c r="Q61" s="17"/>
      <c r="R61" s="17"/>
      <c r="S61" s="17"/>
      <c r="T61" s="17"/>
    </row>
    <row r="62" spans="1:20" x14ac:dyDescent="0.2">
      <c r="A62" s="2"/>
      <c r="B62" s="1" t="s">
        <v>67</v>
      </c>
      <c r="C62" s="2"/>
      <c r="D62" s="2"/>
      <c r="E62" s="2"/>
      <c r="F62" s="2"/>
      <c r="G62" s="2"/>
      <c r="N62" s="17"/>
      <c r="P62" s="17"/>
      <c r="Q62" s="17"/>
      <c r="R62" s="17"/>
      <c r="S62" s="17"/>
      <c r="T62" s="17"/>
    </row>
    <row r="63" spans="1:20" x14ac:dyDescent="0.2">
      <c r="A63" s="4">
        <v>39</v>
      </c>
      <c r="B63" s="5" t="s">
        <v>10</v>
      </c>
      <c r="C63" s="6">
        <f>(('Løntabel juni 2023'!C61/37*$D$9))+($B$110*((37-$D$9)/37))</f>
        <v>32525.11606158414</v>
      </c>
      <c r="D63" s="6">
        <f>(('Løntabel juni 2023'!D61/37*$D$9))+($B$110*((37-$D$9)/37))</f>
        <v>32620.410193476979</v>
      </c>
      <c r="E63" s="6">
        <f>(('Løntabel juni 2023'!E61/37*$D$9))+($B$110*((37-$D$9)/37))</f>
        <v>32686.339269680942</v>
      </c>
      <c r="F63" s="6">
        <f>(('Løntabel juni 2023'!F61/37*$D$9))+($B$110*((37-$D$9)/37))</f>
        <v>32781.640761971452</v>
      </c>
      <c r="G63" s="6">
        <f>(('Løntabel juni 2023'!G61/37*$D$9))+($B$110*((37-$D$9)/37))</f>
        <v>32847.674053139657</v>
      </c>
      <c r="N63" s="17"/>
      <c r="P63" s="17"/>
      <c r="Q63" s="17"/>
      <c r="R63" s="17"/>
      <c r="S63" s="17"/>
      <c r="T63" s="17"/>
    </row>
    <row r="64" spans="1:20" x14ac:dyDescent="0.2">
      <c r="A64" s="2"/>
      <c r="B64" s="2" t="s">
        <v>16</v>
      </c>
      <c r="C64" s="14">
        <f>C63*$D$11</f>
        <v>1788.8813833871277</v>
      </c>
      <c r="D64" s="14">
        <f>D63*$D$11</f>
        <v>1794.1225606412338</v>
      </c>
      <c r="E64" s="14">
        <f>E63*$D$11</f>
        <v>1797.7486598324519</v>
      </c>
      <c r="F64" s="14">
        <f>F63*$D$11</f>
        <v>1802.9902419084299</v>
      </c>
      <c r="G64" s="14">
        <f>G63*$D$11</f>
        <v>1806.6220729226811</v>
      </c>
      <c r="N64" s="17"/>
      <c r="P64" s="17"/>
      <c r="Q64" s="17"/>
      <c r="R64" s="17"/>
      <c r="S64" s="17"/>
      <c r="T64" s="17"/>
    </row>
    <row r="65" spans="1:20" x14ac:dyDescent="0.2">
      <c r="A65" s="2"/>
      <c r="B65" s="2" t="s">
        <v>22</v>
      </c>
      <c r="C65" s="14">
        <f>C63-C64</f>
        <v>30736.234678197012</v>
      </c>
      <c r="D65" s="14">
        <f>D63-D64</f>
        <v>30826.287632835745</v>
      </c>
      <c r="E65" s="14">
        <f>E63-E64</f>
        <v>30888.590609848492</v>
      </c>
      <c r="F65" s="14">
        <f>F63-F64</f>
        <v>30978.650520063024</v>
      </c>
      <c r="G65" s="14">
        <f>G63-G64</f>
        <v>31041.051980216977</v>
      </c>
      <c r="N65" s="17"/>
      <c r="P65" s="17"/>
      <c r="Q65" s="17"/>
      <c r="R65" s="17"/>
      <c r="S65" s="17"/>
      <c r="T65" s="17"/>
    </row>
    <row r="66" spans="1:20" x14ac:dyDescent="0.2">
      <c r="A66" s="2"/>
      <c r="B66" s="2" t="s">
        <v>27</v>
      </c>
      <c r="C66" s="14">
        <f>C63*$D$12</f>
        <v>3577.7627667742554</v>
      </c>
      <c r="D66" s="14">
        <f>D63*$D$12</f>
        <v>3588.2451212824676</v>
      </c>
      <c r="E66" s="14">
        <f>E63*$D$12</f>
        <v>3595.4973196649039</v>
      </c>
      <c r="F66" s="14">
        <f>F63*$D$12</f>
        <v>3605.9804838168598</v>
      </c>
      <c r="G66" s="14">
        <f>G63*$D$12</f>
        <v>3613.2441458453623</v>
      </c>
      <c r="N66" s="17"/>
      <c r="P66" s="17"/>
      <c r="Q66" s="17"/>
      <c r="R66" s="17"/>
      <c r="S66" s="17"/>
      <c r="T66" s="17"/>
    </row>
    <row r="67" spans="1:20" x14ac:dyDescent="0.2">
      <c r="A67" s="2"/>
      <c r="E67" s="9"/>
      <c r="P67" s="17"/>
      <c r="Q67" s="17"/>
      <c r="R67" s="17"/>
      <c r="S67" s="17"/>
      <c r="T67" s="17"/>
    </row>
    <row r="68" spans="1:20" x14ac:dyDescent="0.2">
      <c r="P68" s="17"/>
      <c r="Q68" s="17"/>
      <c r="R68" s="17"/>
      <c r="S68" s="17"/>
      <c r="T68" s="17"/>
    </row>
    <row r="70" spans="1:20" x14ac:dyDescent="0.2">
      <c r="A70" s="22" t="s">
        <v>108</v>
      </c>
    </row>
    <row r="71" spans="1:20" x14ac:dyDescent="0.2">
      <c r="A71" s="12" t="s">
        <v>95</v>
      </c>
    </row>
    <row r="72" spans="1:20" x14ac:dyDescent="0.2">
      <c r="A72" s="12" t="s">
        <v>69</v>
      </c>
      <c r="B72" s="17">
        <v>1.3899999999999999E-2</v>
      </c>
    </row>
    <row r="74" spans="1:20" x14ac:dyDescent="0.2">
      <c r="A74" s="28" t="s">
        <v>87</v>
      </c>
      <c r="B74" s="28"/>
      <c r="C74" s="28"/>
    </row>
    <row r="105" spans="1:3" ht="11.1" customHeight="1" x14ac:dyDescent="0.2"/>
    <row r="106" spans="1:3" ht="14.1" customHeight="1" x14ac:dyDescent="0.2"/>
    <row r="107" spans="1:3" ht="18.75" customHeight="1" x14ac:dyDescent="0.2"/>
    <row r="108" spans="1:3" ht="18.75" hidden="1" customHeight="1" x14ac:dyDescent="0.2"/>
    <row r="109" spans="1:3" ht="18.75" hidden="1" customHeight="1" x14ac:dyDescent="0.2">
      <c r="B109" s="12" t="s">
        <v>92</v>
      </c>
      <c r="C109" s="12" t="s">
        <v>96</v>
      </c>
    </row>
    <row r="110" spans="1:3" ht="18.75" hidden="1" customHeight="1" x14ac:dyDescent="0.2">
      <c r="A110" s="12" t="s">
        <v>91</v>
      </c>
      <c r="B110" s="25">
        <f>C110*(1+B72)</f>
        <v>281.09014383803998</v>
      </c>
      <c r="C110" s="30">
        <v>277.23655571362065</v>
      </c>
    </row>
    <row r="111" spans="1:3" ht="18.75" hidden="1" customHeight="1" x14ac:dyDescent="0.2"/>
    <row r="112" spans="1:3" ht="18.75" customHeight="1" x14ac:dyDescent="0.2"/>
    <row r="113" ht="18.75" customHeight="1" x14ac:dyDescent="0.2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Løntabel oktober 2017</vt:lpstr>
      <vt:lpstr>Deltid oktober 2017</vt:lpstr>
      <vt:lpstr>Løntabel oktober 2018</vt:lpstr>
      <vt:lpstr>Deltid oktober 2018</vt:lpstr>
      <vt:lpstr>Løntabel oktober 2019</vt:lpstr>
      <vt:lpstr>Deltid oktober 2019</vt:lpstr>
      <vt:lpstr>Løntabel oktober 2020</vt:lpstr>
      <vt:lpstr>Løntabel oktober 2021</vt:lpstr>
      <vt:lpstr>Deltid juni 2023</vt:lpstr>
      <vt:lpstr>Løntabel juni 2023</vt:lpstr>
      <vt:lpstr>Løntabel juni 2022</vt:lpstr>
      <vt:lpstr>Deltid oktober 2021</vt:lpstr>
      <vt:lpstr>Deltid juni 2022</vt:lpstr>
      <vt:lpstr>Deltid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Helle Lindholm</cp:lastModifiedBy>
  <cp:lastPrinted>2018-09-18T12:02:52Z</cp:lastPrinted>
  <dcterms:created xsi:type="dcterms:W3CDTF">2018-09-10T09:58:48Z</dcterms:created>
  <dcterms:modified xsi:type="dcterms:W3CDTF">2023-05-12T10:22:48Z</dcterms:modified>
</cp:coreProperties>
</file>