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4C5BD65A-A4F0-49A6-B4B8-1DA375A88E7C}" xr6:coauthVersionLast="41" xr6:coauthVersionMax="41" xr10:uidLastSave="{00000000-0000-0000-0000-000000000000}"/>
  <bookViews>
    <workbookView xWindow="-120" yWindow="-120" windowWidth="29040" windowHeight="15840" firstSheet="5" activeTab="5" xr2:uid="{0E49E7F0-9336-4409-91BB-AEE8F3B00BDC}"/>
  </bookViews>
  <sheets>
    <sheet name="Løntabel oktober 2017" sheetId="1" state="hidden" r:id="rId1"/>
    <sheet name="Deltid oktober 2017" sheetId="5" state="hidden" r:id="rId2"/>
    <sheet name="Løntabel oktober 2018" sheetId="2" state="hidden" r:id="rId3"/>
    <sheet name="Deltid oktober 2018" sheetId="6" state="hidden" r:id="rId4"/>
    <sheet name="Løntabel oktober 2019" sheetId="3" state="hidden" r:id="rId5"/>
    <sheet name="Deltid oktober 2019" sheetId="7" r:id="rId6"/>
    <sheet name="Løntabel oktober 2020" sheetId="4" state="hidden" r:id="rId7"/>
    <sheet name="Deltid oktober 2020" sheetId="8" state="hidden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5" l="1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D54" i="5" l="1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D63" i="4" l="1"/>
  <c r="E63" i="4" s="1"/>
  <c r="D63" i="3"/>
  <c r="E63" i="3" s="1"/>
  <c r="D40" i="2"/>
  <c r="D63" i="2"/>
  <c r="E63" i="2" s="1"/>
  <c r="C55" i="3" l="1"/>
  <c r="D69" i="7"/>
  <c r="D69" i="8"/>
  <c r="D69" i="6"/>
  <c r="D43" i="6" s="1"/>
  <c r="G21" i="3"/>
  <c r="E55" i="4"/>
  <c r="E58" i="8" s="1"/>
  <c r="E49" i="2"/>
  <c r="D36" i="3"/>
  <c r="C21" i="2"/>
  <c r="C24" i="6" s="1"/>
  <c r="C44" i="3"/>
  <c r="E31" i="2"/>
  <c r="D7" i="2"/>
  <c r="D55" i="3"/>
  <c r="D21" i="4"/>
  <c r="D24" i="8" s="1"/>
  <c r="C31" i="4"/>
  <c r="C34" i="8" s="1"/>
  <c r="D40" i="4"/>
  <c r="F49" i="4"/>
  <c r="F52" i="8" s="1"/>
  <c r="G21" i="2"/>
  <c r="G24" i="6" s="1"/>
  <c r="G40" i="2"/>
  <c r="G15" i="3"/>
  <c r="E36" i="3"/>
  <c r="F44" i="3"/>
  <c r="E21" i="4"/>
  <c r="E24" i="8" s="1"/>
  <c r="F31" i="4"/>
  <c r="G49" i="4"/>
  <c r="G52" i="8" s="1"/>
  <c r="G15" i="2"/>
  <c r="G18" i="6" s="1"/>
  <c r="C26" i="2"/>
  <c r="F44" i="2"/>
  <c r="F47" i="6" s="1"/>
  <c r="E55" i="2"/>
  <c r="E58" i="6" s="1"/>
  <c r="C21" i="3"/>
  <c r="C40" i="3"/>
  <c r="E49" i="3"/>
  <c r="C26" i="4"/>
  <c r="C29" i="8" s="1"/>
  <c r="D44" i="4"/>
  <c r="D47" i="8" s="1"/>
  <c r="F15" i="2"/>
  <c r="F18" i="6" s="1"/>
  <c r="F26" i="2"/>
  <c r="F29" i="6" s="1"/>
  <c r="C40" i="2"/>
  <c r="C43" i="6" s="1"/>
  <c r="G44" i="2"/>
  <c r="G47" i="6" s="1"/>
  <c r="D21" i="3"/>
  <c r="E31" i="3"/>
  <c r="G40" i="3"/>
  <c r="F49" i="3"/>
  <c r="F15" i="4"/>
  <c r="F18" i="8" s="1"/>
  <c r="G26" i="4"/>
  <c r="G29" i="8" s="1"/>
  <c r="F36" i="4"/>
  <c r="F39" i="8" s="1"/>
  <c r="G44" i="4"/>
  <c r="G47" i="8" s="1"/>
  <c r="F31" i="2"/>
  <c r="F34" i="6" s="1"/>
  <c r="D55" i="2"/>
  <c r="D58" i="6" s="1"/>
  <c r="F26" i="3"/>
  <c r="C15" i="3"/>
  <c r="C44" i="4"/>
  <c r="C47" i="8" s="1"/>
  <c r="D36" i="2"/>
  <c r="D39" i="6" s="1"/>
  <c r="G26" i="3"/>
  <c r="E36" i="4"/>
  <c r="E39" i="8" s="1"/>
  <c r="D55" i="4"/>
  <c r="D58" i="8" s="1"/>
  <c r="E49" i="4"/>
  <c r="E52" i="8" s="1"/>
  <c r="F44" i="4"/>
  <c r="F47" i="8" s="1"/>
  <c r="G40" i="4"/>
  <c r="G43" i="8" s="1"/>
  <c r="C40" i="4"/>
  <c r="C43" i="8" s="1"/>
  <c r="D36" i="4"/>
  <c r="D39" i="8" s="1"/>
  <c r="E31" i="4"/>
  <c r="E34" i="8" s="1"/>
  <c r="F26" i="4"/>
  <c r="F29" i="8" s="1"/>
  <c r="G21" i="4"/>
  <c r="G24" i="8" s="1"/>
  <c r="C21" i="4"/>
  <c r="C24" i="8" s="1"/>
  <c r="G15" i="4"/>
  <c r="G18" i="8" s="1"/>
  <c r="G55" i="3"/>
  <c r="C58" i="3"/>
  <c r="D49" i="3"/>
  <c r="E44" i="3"/>
  <c r="F40" i="3"/>
  <c r="F43" i="7" s="1"/>
  <c r="G36" i="3"/>
  <c r="C36" i="3"/>
  <c r="D31" i="3"/>
  <c r="E26" i="3"/>
  <c r="F21" i="3"/>
  <c r="D15" i="3"/>
  <c r="G55" i="2"/>
  <c r="G58" i="6" s="1"/>
  <c r="C55" i="2"/>
  <c r="C58" i="6" s="1"/>
  <c r="D49" i="2"/>
  <c r="D52" i="6" s="1"/>
  <c r="E44" i="2"/>
  <c r="E47" i="6" s="1"/>
  <c r="F40" i="2"/>
  <c r="F43" i="6" s="1"/>
  <c r="G36" i="2"/>
  <c r="G39" i="6" s="1"/>
  <c r="C36" i="2"/>
  <c r="C39" i="6" s="1"/>
  <c r="D31" i="2"/>
  <c r="D34" i="6" s="1"/>
  <c r="E26" i="2"/>
  <c r="E29" i="6" s="1"/>
  <c r="F21" i="2"/>
  <c r="F24" i="6" s="1"/>
  <c r="D15" i="2"/>
  <c r="D18" i="6" s="1"/>
  <c r="C15" i="2"/>
  <c r="C18" i="6" s="1"/>
  <c r="C55" i="4"/>
  <c r="C58" i="8" s="1"/>
  <c r="D49" i="4"/>
  <c r="D52" i="8" s="1"/>
  <c r="E44" i="4"/>
  <c r="E47" i="8" s="1"/>
  <c r="F40" i="4"/>
  <c r="F43" i="8" s="1"/>
  <c r="G36" i="4"/>
  <c r="G39" i="8" s="1"/>
  <c r="C36" i="4"/>
  <c r="C39" i="8" s="1"/>
  <c r="D31" i="4"/>
  <c r="D34" i="8" s="1"/>
  <c r="E26" i="4"/>
  <c r="E29" i="8" s="1"/>
  <c r="F21" i="4"/>
  <c r="F24" i="8" s="1"/>
  <c r="D15" i="4"/>
  <c r="D18" i="8" s="1"/>
  <c r="C15" i="4"/>
  <c r="C18" i="8" s="1"/>
  <c r="F55" i="3"/>
  <c r="F56" i="3" s="1"/>
  <c r="G49" i="3"/>
  <c r="C49" i="3"/>
  <c r="D44" i="3"/>
  <c r="E40" i="3"/>
  <c r="F36" i="3"/>
  <c r="G31" i="3"/>
  <c r="C31" i="3"/>
  <c r="D26" i="3"/>
  <c r="E21" i="3"/>
  <c r="E15" i="3"/>
  <c r="F55" i="2"/>
  <c r="F58" i="6" s="1"/>
  <c r="G49" i="2"/>
  <c r="G52" i="6" s="1"/>
  <c r="C49" i="2"/>
  <c r="C52" i="6" s="1"/>
  <c r="D44" i="2"/>
  <c r="D47" i="6" s="1"/>
  <c r="E40" i="2"/>
  <c r="E43" i="6" s="1"/>
  <c r="F36" i="2"/>
  <c r="F39" i="6" s="1"/>
  <c r="G31" i="2"/>
  <c r="G34" i="6" s="1"/>
  <c r="C31" i="2"/>
  <c r="C34" i="6" s="1"/>
  <c r="D26" i="2"/>
  <c r="D29" i="6" s="1"/>
  <c r="E21" i="2"/>
  <c r="E24" i="6" s="1"/>
  <c r="E15" i="2"/>
  <c r="E18" i="6" s="1"/>
  <c r="G55" i="4"/>
  <c r="D21" i="2"/>
  <c r="D24" i="6" s="1"/>
  <c r="G26" i="2"/>
  <c r="G29" i="6" s="1"/>
  <c r="E36" i="2"/>
  <c r="E39" i="6" s="1"/>
  <c r="C44" i="2"/>
  <c r="C47" i="6" s="1"/>
  <c r="F49" i="2"/>
  <c r="F52" i="6" s="1"/>
  <c r="F15" i="3"/>
  <c r="C26" i="3"/>
  <c r="F31" i="3"/>
  <c r="D40" i="3"/>
  <c r="G44" i="3"/>
  <c r="E55" i="3"/>
  <c r="E15" i="4"/>
  <c r="E18" i="8" s="1"/>
  <c r="D26" i="4"/>
  <c r="D29" i="8" s="1"/>
  <c r="G31" i="4"/>
  <c r="G34" i="8" s="1"/>
  <c r="E40" i="4"/>
  <c r="E43" i="8" s="1"/>
  <c r="C49" i="4"/>
  <c r="C52" i="8" s="1"/>
  <c r="F55" i="4"/>
  <c r="F58" i="8" s="1"/>
  <c r="D27" i="3"/>
  <c r="D28" i="3" s="1"/>
  <c r="F45" i="3"/>
  <c r="F46" i="3" s="1"/>
  <c r="G22" i="3"/>
  <c r="G23" i="3" s="1"/>
  <c r="F34" i="8" l="1"/>
  <c r="D43" i="8"/>
  <c r="F58" i="7"/>
  <c r="D44" i="6"/>
  <c r="D45" i="6" s="1"/>
  <c r="D46" i="6"/>
  <c r="E19" i="8"/>
  <c r="E20" i="8" s="1"/>
  <c r="E21" i="8"/>
  <c r="C37" i="6"/>
  <c r="C35" i="6"/>
  <c r="C36" i="6" s="1"/>
  <c r="D21" i="8"/>
  <c r="D19" i="8"/>
  <c r="D20" i="8" s="1"/>
  <c r="F25" i="6"/>
  <c r="F26" i="6" s="1"/>
  <c r="F27" i="6"/>
  <c r="F46" i="7"/>
  <c r="F44" i="7"/>
  <c r="F45" i="7" s="1"/>
  <c r="G46" i="8"/>
  <c r="G44" i="8"/>
  <c r="G45" i="8" s="1"/>
  <c r="C18" i="3"/>
  <c r="C18" i="7"/>
  <c r="D50" i="8"/>
  <c r="D48" i="8"/>
  <c r="D49" i="8" s="1"/>
  <c r="G27" i="6"/>
  <c r="G25" i="6"/>
  <c r="G26" i="6" s="1"/>
  <c r="E59" i="8"/>
  <c r="E60" i="8" s="1"/>
  <c r="E61" i="8"/>
  <c r="E19" i="6"/>
  <c r="E20" i="6" s="1"/>
  <c r="E21" i="6"/>
  <c r="G37" i="8"/>
  <c r="G35" i="8"/>
  <c r="G36" i="8" s="1"/>
  <c r="G32" i="6"/>
  <c r="G30" i="6"/>
  <c r="G31" i="6" s="1"/>
  <c r="F42" i="6"/>
  <c r="F40" i="6"/>
  <c r="F41" i="6" s="1"/>
  <c r="F59" i="8"/>
  <c r="F60" i="8" s="1"/>
  <c r="F61" i="8"/>
  <c r="D32" i="8"/>
  <c r="D30" i="8"/>
  <c r="D31" i="8" s="1"/>
  <c r="D43" i="3"/>
  <c r="D43" i="7"/>
  <c r="F55" i="6"/>
  <c r="F53" i="6"/>
  <c r="F54" i="6" s="1"/>
  <c r="D25" i="6"/>
  <c r="D26" i="6" s="1"/>
  <c r="D27" i="6"/>
  <c r="D30" i="6"/>
  <c r="D31" i="6" s="1"/>
  <c r="D32" i="6"/>
  <c r="E44" i="6"/>
  <c r="E45" i="6" s="1"/>
  <c r="E46" i="6"/>
  <c r="F59" i="6"/>
  <c r="F60" i="6" s="1"/>
  <c r="F61" i="6"/>
  <c r="C34" i="3"/>
  <c r="C34" i="7"/>
  <c r="D47" i="7"/>
  <c r="C21" i="8"/>
  <c r="C19" i="8"/>
  <c r="C20" i="8" s="1"/>
  <c r="D37" i="8"/>
  <c r="D35" i="8"/>
  <c r="D36" i="8" s="1"/>
  <c r="E48" i="8"/>
  <c r="E49" i="8" s="1"/>
  <c r="E50" i="8"/>
  <c r="D19" i="6"/>
  <c r="D20" i="6" s="1"/>
  <c r="D21" i="6"/>
  <c r="C42" i="6"/>
  <c r="C40" i="6"/>
  <c r="C41" i="6" s="1"/>
  <c r="D55" i="6"/>
  <c r="D53" i="6"/>
  <c r="D54" i="6" s="1"/>
  <c r="F24" i="7"/>
  <c r="G39" i="3"/>
  <c r="G39" i="7"/>
  <c r="G25" i="8"/>
  <c r="G27" i="8"/>
  <c r="G26" i="8"/>
  <c r="C44" i="8"/>
  <c r="C45" i="8" s="1"/>
  <c r="C46" i="8"/>
  <c r="D61" i="8"/>
  <c r="D59" i="8"/>
  <c r="D60" i="8" s="1"/>
  <c r="C50" i="8"/>
  <c r="C48" i="8"/>
  <c r="C49" i="8" s="1"/>
  <c r="F35" i="6"/>
  <c r="F36" i="6" s="1"/>
  <c r="F37" i="6"/>
  <c r="F19" i="8"/>
  <c r="F20" i="8" s="1"/>
  <c r="F21" i="8"/>
  <c r="D24" i="3"/>
  <c r="D24" i="7"/>
  <c r="F21" i="6"/>
  <c r="F19" i="6"/>
  <c r="F20" i="6" s="1"/>
  <c r="C43" i="3"/>
  <c r="C43" i="7"/>
  <c r="C29" i="6"/>
  <c r="E25" i="8"/>
  <c r="E26" i="8" s="1"/>
  <c r="E27" i="8"/>
  <c r="G43" i="6"/>
  <c r="C35" i="8"/>
  <c r="C37" i="8"/>
  <c r="C36" i="8"/>
  <c r="E34" i="6"/>
  <c r="E52" i="6"/>
  <c r="G58" i="8"/>
  <c r="C53" i="8"/>
  <c r="C54" i="8" s="1"/>
  <c r="C55" i="8"/>
  <c r="F32" i="3"/>
  <c r="F34" i="7"/>
  <c r="D48" i="6"/>
  <c r="D49" i="6" s="1"/>
  <c r="D50" i="6"/>
  <c r="C52" i="3"/>
  <c r="C52" i="7"/>
  <c r="D55" i="8"/>
  <c r="D53" i="8"/>
  <c r="D54" i="8" s="1"/>
  <c r="G42" i="6"/>
  <c r="G40" i="6"/>
  <c r="G41" i="6" s="1"/>
  <c r="E27" i="3"/>
  <c r="E28" i="3" s="1"/>
  <c r="E29" i="7"/>
  <c r="G58" i="3"/>
  <c r="G58" i="7"/>
  <c r="E40" i="8"/>
  <c r="E41" i="8" s="1"/>
  <c r="E42" i="8"/>
  <c r="G50" i="6"/>
  <c r="G48" i="6"/>
  <c r="G49" i="6" s="1"/>
  <c r="C24" i="3"/>
  <c r="C24" i="7"/>
  <c r="D27" i="8"/>
  <c r="D25" i="8"/>
  <c r="D26" i="8" s="1"/>
  <c r="C47" i="3"/>
  <c r="C47" i="7"/>
  <c r="E44" i="8"/>
  <c r="E45" i="8" s="1"/>
  <c r="E46" i="8"/>
  <c r="E56" i="3"/>
  <c r="E57" i="3" s="1"/>
  <c r="E58" i="7"/>
  <c r="C29" i="3"/>
  <c r="C29" i="7"/>
  <c r="G35" i="6"/>
  <c r="G36" i="6" s="1"/>
  <c r="G37" i="6"/>
  <c r="C55" i="6"/>
  <c r="C53" i="6"/>
  <c r="C54" i="6" s="1"/>
  <c r="E22" i="3"/>
  <c r="E23" i="3" s="1"/>
  <c r="E24" i="7"/>
  <c r="F37" i="3"/>
  <c r="F39" i="7"/>
  <c r="G52" i="3"/>
  <c r="G52" i="7"/>
  <c r="F25" i="8"/>
  <c r="F26" i="8" s="1"/>
  <c r="F27" i="8"/>
  <c r="G42" i="8"/>
  <c r="G40" i="8"/>
  <c r="G41" i="8" s="1"/>
  <c r="C59" i="8"/>
  <c r="C60" i="8" s="1"/>
  <c r="C61" i="8"/>
  <c r="E30" i="6"/>
  <c r="E31" i="6" s="1"/>
  <c r="E32" i="6"/>
  <c r="F44" i="6"/>
  <c r="F45" i="6" s="1"/>
  <c r="F46" i="6"/>
  <c r="G61" i="6"/>
  <c r="G59" i="6"/>
  <c r="G60" i="6" s="1"/>
  <c r="D34" i="7"/>
  <c r="E45" i="3"/>
  <c r="E46" i="3" s="1"/>
  <c r="E47" i="7"/>
  <c r="G19" i="8"/>
  <c r="G20" i="8" s="1"/>
  <c r="G21" i="8"/>
  <c r="E35" i="8"/>
  <c r="E36" i="8" s="1"/>
  <c r="E37" i="8"/>
  <c r="F48" i="8"/>
  <c r="F49" i="8"/>
  <c r="F50" i="8"/>
  <c r="G29" i="3"/>
  <c r="G29" i="7"/>
  <c r="F29" i="3"/>
  <c r="F29" i="7"/>
  <c r="F40" i="8"/>
  <c r="F42" i="8"/>
  <c r="F41" i="8"/>
  <c r="G43" i="3"/>
  <c r="G43" i="7"/>
  <c r="C46" i="6"/>
  <c r="C44" i="6"/>
  <c r="C45" i="6" s="1"/>
  <c r="C32" i="8"/>
  <c r="C30" i="8"/>
  <c r="C31" i="8" s="1"/>
  <c r="E59" i="6"/>
  <c r="E60" i="6" s="1"/>
  <c r="E61" i="6"/>
  <c r="G55" i="8"/>
  <c r="G53" i="8"/>
  <c r="G54" i="8" s="1"/>
  <c r="E37" i="3"/>
  <c r="E38" i="3" s="1"/>
  <c r="E39" i="7"/>
  <c r="F53" i="8"/>
  <c r="F54" i="8" s="1"/>
  <c r="F55" i="8"/>
  <c r="D58" i="3"/>
  <c r="D58" i="7"/>
  <c r="C27" i="6"/>
  <c r="C25" i="6"/>
  <c r="C26" i="6" s="1"/>
  <c r="G24" i="3"/>
  <c r="G24" i="7"/>
  <c r="C58" i="7"/>
  <c r="C50" i="6"/>
  <c r="C48" i="6"/>
  <c r="C49" i="6" s="1"/>
  <c r="E16" i="3"/>
  <c r="E17" i="3" s="1"/>
  <c r="E18" i="7"/>
  <c r="G34" i="3"/>
  <c r="G34" i="7"/>
  <c r="C40" i="8"/>
  <c r="C41" i="8" s="1"/>
  <c r="C42" i="8"/>
  <c r="C61" i="6"/>
  <c r="C59" i="6"/>
  <c r="C60" i="6" s="1"/>
  <c r="F30" i="8"/>
  <c r="F31" i="8" s="1"/>
  <c r="F32" i="8"/>
  <c r="G48" i="8"/>
  <c r="G49" i="8" s="1"/>
  <c r="G50" i="8"/>
  <c r="F50" i="3"/>
  <c r="F51" i="3" s="1"/>
  <c r="F52" i="7"/>
  <c r="G21" i="6"/>
  <c r="G19" i="6"/>
  <c r="G20" i="6" s="1"/>
  <c r="F47" i="3"/>
  <c r="F47" i="7"/>
  <c r="F59" i="7"/>
  <c r="F60" i="7" s="1"/>
  <c r="F61" i="7"/>
  <c r="E40" i="6"/>
  <c r="E41" i="6" s="1"/>
  <c r="E42" i="6"/>
  <c r="G47" i="3"/>
  <c r="G47" i="7"/>
  <c r="F16" i="3"/>
  <c r="F18" i="7"/>
  <c r="E27" i="6"/>
  <c r="E25" i="6"/>
  <c r="E26" i="6" s="1"/>
  <c r="G55" i="6"/>
  <c r="G53" i="6"/>
  <c r="G54" i="6" s="1"/>
  <c r="D29" i="3"/>
  <c r="D29" i="7"/>
  <c r="E41" i="3"/>
  <c r="E42" i="3" s="1"/>
  <c r="E43" i="7"/>
  <c r="E32" i="8"/>
  <c r="E30" i="8"/>
  <c r="E31" i="8" s="1"/>
  <c r="F44" i="8"/>
  <c r="F45" i="8" s="1"/>
  <c r="F46" i="8"/>
  <c r="C21" i="6"/>
  <c r="C19" i="6"/>
  <c r="C20" i="6" s="1"/>
  <c r="D35" i="6"/>
  <c r="D36" i="6" s="1"/>
  <c r="D37" i="6"/>
  <c r="E48" i="6"/>
  <c r="E49" i="6" s="1"/>
  <c r="E50" i="6"/>
  <c r="D18" i="3"/>
  <c r="D18" i="7"/>
  <c r="C39" i="3"/>
  <c r="C39" i="7"/>
  <c r="D52" i="7"/>
  <c r="C27" i="8"/>
  <c r="C25" i="8"/>
  <c r="C26" i="8" s="1"/>
  <c r="D42" i="8"/>
  <c r="D40" i="8"/>
  <c r="D41" i="8" s="1"/>
  <c r="E53" i="8"/>
  <c r="E54" i="8" s="1"/>
  <c r="E55" i="8"/>
  <c r="D40" i="6"/>
  <c r="D41" i="6" s="1"/>
  <c r="D42" i="6"/>
  <c r="D59" i="6"/>
  <c r="D60" i="6" s="1"/>
  <c r="D61" i="6"/>
  <c r="G30" i="8"/>
  <c r="G31" i="8" s="1"/>
  <c r="G32" i="8"/>
  <c r="E32" i="3"/>
  <c r="E33" i="3" s="1"/>
  <c r="E34" i="7"/>
  <c r="F30" i="6"/>
  <c r="F31" i="6" s="1"/>
  <c r="F32" i="6"/>
  <c r="E50" i="3"/>
  <c r="E51" i="3" s="1"/>
  <c r="E52" i="7"/>
  <c r="F48" i="6"/>
  <c r="F49" i="6" s="1"/>
  <c r="F50" i="6"/>
  <c r="F35" i="8"/>
  <c r="F36" i="8" s="1"/>
  <c r="F37" i="8"/>
  <c r="G18" i="3"/>
  <c r="G18" i="7"/>
  <c r="D46" i="8"/>
  <c r="D44" i="8"/>
  <c r="D45" i="8" s="1"/>
  <c r="D6" i="2"/>
  <c r="D7" i="6"/>
  <c r="D6" i="6" s="1"/>
  <c r="D39" i="3"/>
  <c r="D39" i="7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D6" i="3" l="1"/>
  <c r="D7" i="7"/>
  <c r="D6" i="7" s="1"/>
  <c r="D6" i="4"/>
  <c r="D7" i="8"/>
  <c r="D6" i="8" s="1"/>
  <c r="E53" i="7"/>
  <c r="E54" i="7" s="1"/>
  <c r="E55" i="7"/>
  <c r="E37" i="7"/>
  <c r="E35" i="7"/>
  <c r="E36" i="7" s="1"/>
  <c r="C40" i="7"/>
  <c r="C41" i="7" s="1"/>
  <c r="C42" i="7"/>
  <c r="E46" i="7"/>
  <c r="E44" i="7"/>
  <c r="E45" i="7" s="1"/>
  <c r="F19" i="7"/>
  <c r="F20" i="7" s="1"/>
  <c r="F21" i="7"/>
  <c r="E19" i="7"/>
  <c r="E20" i="7" s="1"/>
  <c r="E21" i="7"/>
  <c r="C61" i="7"/>
  <c r="C59" i="7"/>
  <c r="C60" i="7" s="1"/>
  <c r="G46" i="7"/>
  <c r="G44" i="7"/>
  <c r="G45" i="7" s="1"/>
  <c r="E50" i="7"/>
  <c r="E48" i="7"/>
  <c r="E49" i="7" s="1"/>
  <c r="G53" i="7"/>
  <c r="G54" i="7" s="1"/>
  <c r="G55" i="7"/>
  <c r="E25" i="7"/>
  <c r="E26" i="7" s="1"/>
  <c r="E27" i="7"/>
  <c r="E61" i="7"/>
  <c r="E59" i="7"/>
  <c r="E60" i="7" s="1"/>
  <c r="C50" i="7"/>
  <c r="C48" i="7"/>
  <c r="C49" i="7" s="1"/>
  <c r="G59" i="8"/>
  <c r="G60" i="8" s="1"/>
  <c r="G61" i="8"/>
  <c r="G21" i="7"/>
  <c r="G19" i="7"/>
  <c r="G20" i="7" s="1"/>
  <c r="F48" i="7"/>
  <c r="F49" i="7" s="1"/>
  <c r="F50" i="7"/>
  <c r="F53" i="7"/>
  <c r="F54" i="7" s="1"/>
  <c r="F55" i="7"/>
  <c r="G27" i="7"/>
  <c r="G25" i="7"/>
  <c r="G26" i="7" s="1"/>
  <c r="D61" i="7"/>
  <c r="D59" i="7"/>
  <c r="D60" i="7" s="1"/>
  <c r="F30" i="7"/>
  <c r="F31" i="7" s="1"/>
  <c r="F32" i="7"/>
  <c r="C27" i="7"/>
  <c r="C25" i="7"/>
  <c r="C26" i="7" s="1"/>
  <c r="E30" i="7"/>
  <c r="E32" i="7"/>
  <c r="E31" i="7"/>
  <c r="E53" i="6"/>
  <c r="E54" i="6" s="1"/>
  <c r="E55" i="6"/>
  <c r="C30" i="6"/>
  <c r="C31" i="6" s="1"/>
  <c r="C32" i="6"/>
  <c r="G42" i="7"/>
  <c r="G40" i="7"/>
  <c r="G41" i="7" s="1"/>
  <c r="D50" i="7"/>
  <c r="D48" i="7"/>
  <c r="D49" i="7" s="1"/>
  <c r="D21" i="7"/>
  <c r="D19" i="7"/>
  <c r="D20" i="7" s="1"/>
  <c r="D32" i="7"/>
  <c r="D30" i="7"/>
  <c r="D31" i="7" s="1"/>
  <c r="G50" i="7"/>
  <c r="G48" i="7"/>
  <c r="G49" i="7" s="1"/>
  <c r="G37" i="7"/>
  <c r="G35" i="7"/>
  <c r="G36" i="7" s="1"/>
  <c r="E40" i="7"/>
  <c r="E41" i="7" s="1"/>
  <c r="E42" i="7"/>
  <c r="D37" i="7"/>
  <c r="D35" i="7"/>
  <c r="D36" i="7" s="1"/>
  <c r="F40" i="7"/>
  <c r="F41" i="7" s="1"/>
  <c r="F42" i="7"/>
  <c r="C30" i="7"/>
  <c r="C31" i="7" s="1"/>
  <c r="C32" i="7"/>
  <c r="E35" i="6"/>
  <c r="E36" i="6" s="1"/>
  <c r="E37" i="6"/>
  <c r="G46" i="6"/>
  <c r="G44" i="6"/>
  <c r="G45" i="6" s="1"/>
  <c r="C46" i="7"/>
  <c r="C44" i="7"/>
  <c r="C45" i="7" s="1"/>
  <c r="D27" i="7"/>
  <c r="D25" i="7"/>
  <c r="D26" i="7" s="1"/>
  <c r="C35" i="7"/>
  <c r="C36" i="7" s="1"/>
  <c r="C37" i="7"/>
  <c r="D46" i="7"/>
  <c r="D44" i="7"/>
  <c r="D45" i="7" s="1"/>
  <c r="D42" i="7"/>
  <c r="D40" i="7"/>
  <c r="D41" i="7" s="1"/>
  <c r="D55" i="7"/>
  <c r="D53" i="7"/>
  <c r="D54" i="7" s="1"/>
  <c r="G32" i="7"/>
  <c r="G30" i="7"/>
  <c r="G31" i="7" s="1"/>
  <c r="G61" i="7"/>
  <c r="G59" i="7"/>
  <c r="G60" i="7" s="1"/>
  <c r="C55" i="7"/>
  <c r="C53" i="7"/>
  <c r="C54" i="7" s="1"/>
  <c r="F37" i="7"/>
  <c r="F35" i="7"/>
  <c r="F36" i="7" s="1"/>
  <c r="F25" i="7"/>
  <c r="F26" i="7"/>
  <c r="F27" i="7"/>
  <c r="C21" i="7"/>
  <c r="C19" i="7"/>
  <c r="C20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7" i="1"/>
  <c r="G36" i="1"/>
  <c r="F36" i="1"/>
  <c r="F37" i="1" s="1"/>
  <c r="E36" i="1"/>
  <c r="E37" i="1" s="1"/>
  <c r="D36" i="1"/>
  <c r="D37" i="1" s="1"/>
  <c r="C36" i="1"/>
  <c r="C37" i="1" s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<sst xmlns="http://schemas.openxmlformats.org/spreadsheetml/2006/main" count="889" uniqueCount="88">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</sst>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%"/>
    <numFmt numFmtId="165" formatCode="0.0000%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43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43" fontId="6" fillId="0" borderId="0" xfId="1" applyFont="1"/>
    <xf numFmtId="0" fontId="6" fillId="0" borderId="0" xfId="0" applyFont="1" applyFill="1"/>
    <xf numFmtId="43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165" fontId="3" fillId="0" borderId="0" xfId="2" applyNumberFormat="1" applyFont="1"/>
    <xf numFmtId="165" fontId="6" fillId="0" borderId="0" xfId="0" applyNumberFormat="1" applyFont="1"/>
    <xf numFmtId="0" fontId="7" fillId="0" borderId="0" xfId="0" applyFont="1"/>
    <xf numFmtId="43" fontId="6" fillId="0" borderId="1" xfId="1" applyFont="1" applyBorder="1"/>
    <xf numFmtId="43" fontId="7" fillId="0" borderId="1" xfId="1" applyFont="1" applyBorder="1"/>
    <xf numFmtId="2" fontId="6" fillId="0" borderId="0" xfId="0" applyNumberFormat="1" applyFont="1"/>
    <xf numFmtId="166" fontId="6" fillId="0" borderId="0" xfId="0" applyNumberFormat="1" applyFont="1"/>
    <xf numFmtId="0" fontId="6" fillId="0" borderId="2" xfId="0" applyFont="1" applyFill="1" applyBorder="1"/>
    <xf numFmtId="0" fontId="8" fillId="0" borderId="0" xfId="0" applyFont="1"/>
    <xf numFmtId="2" fontId="8" fillId="0" borderId="0" xfId="0" applyNumberFormat="1" applyFon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sqref="A1:G5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5" t="s">
        <v>83</v>
      </c>
      <c r="D4" s="30">
        <v>32</v>
      </c>
      <c r="N4" s="2"/>
      <c r="Q4" s="28"/>
    </row>
    <row r="5" spans="1:18" x14ac:dyDescent="0.2">
      <c r="D5" s="29"/>
      <c r="F5" s="2"/>
      <c r="N5" s="2"/>
      <c r="Q5" s="28"/>
    </row>
    <row r="6" spans="1:18" x14ac:dyDescent="0.2">
      <c r="A6" s="14" t="s">
        <v>1</v>
      </c>
      <c r="D6" s="15">
        <v>5.5E-2</v>
      </c>
      <c r="N6" s="2"/>
      <c r="Q6" s="28"/>
    </row>
    <row r="7" spans="1:18" x14ac:dyDescent="0.2">
      <c r="A7" s="14" t="s">
        <v>2</v>
      </c>
      <c r="D7" s="15">
        <v>0.11</v>
      </c>
    </row>
    <row r="8" spans="1:18" x14ac:dyDescent="0.2">
      <c r="D8" s="15"/>
      <c r="I8" s="28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6"/>
      <c r="P10" s="16"/>
      <c r="Q10" s="16"/>
      <c r="R10" s="16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4" t="s">
        <v>16</v>
      </c>
      <c r="C14" s="16">
        <f>C13*$D$6</f>
        <v>1148.1400952838885</v>
      </c>
      <c r="D14" s="16">
        <f>D13*$D$6</f>
        <v>1166.9118541838598</v>
      </c>
      <c r="E14" s="16">
        <f>E13*$D$6</f>
        <v>1179.9084941705332</v>
      </c>
      <c r="F14" s="16">
        <f>F13*$D$6</f>
        <v>1198.6807889152917</v>
      </c>
      <c r="G14" s="16">
        <f>G13*$D$6</f>
        <v>1211.6779752721493</v>
      </c>
      <c r="I14" s="2" t="s">
        <v>17</v>
      </c>
      <c r="J14" s="8" t="s">
        <v>18</v>
      </c>
      <c r="K14" s="14" t="s">
        <v>19</v>
      </c>
      <c r="L14" s="14" t="s">
        <v>20</v>
      </c>
      <c r="M14" s="2" t="s">
        <v>21</v>
      </c>
    </row>
    <row r="15" spans="1:18" x14ac:dyDescent="0.2">
      <c r="A15" s="2"/>
      <c r="B15" s="14" t="s">
        <v>22</v>
      </c>
      <c r="C15" s="16">
        <f>C13-C14</f>
        <v>19727.134364423175</v>
      </c>
      <c r="D15" s="16">
        <f>D13-D14</f>
        <v>20049.667312795405</v>
      </c>
      <c r="E15" s="16">
        <f>E13-E14</f>
        <v>20272.973218020979</v>
      </c>
      <c r="F15" s="16">
        <f>F13-F14</f>
        <v>20595.515373180922</v>
      </c>
      <c r="G15" s="16">
        <f>G13-G14</f>
        <v>20818.830666039656</v>
      </c>
      <c r="I15" s="2" t="s">
        <v>23</v>
      </c>
      <c r="J15" s="8" t="s">
        <v>24</v>
      </c>
      <c r="K15" s="2" t="s">
        <v>25</v>
      </c>
      <c r="L15" s="14" t="s">
        <v>26</v>
      </c>
    </row>
    <row r="16" spans="1:18" x14ac:dyDescent="0.2">
      <c r="A16" s="2"/>
      <c r="B16" s="14" t="s">
        <v>27</v>
      </c>
      <c r="C16" s="16">
        <f>C13*$D$7</f>
        <v>2296.280190567777</v>
      </c>
      <c r="D16" s="16">
        <f>D13*$D$7</f>
        <v>2333.8237083677195</v>
      </c>
      <c r="E16" s="16">
        <f>E13*$D$7</f>
        <v>2359.8169883410665</v>
      </c>
      <c r="F16" s="16">
        <f>F13*$D$7</f>
        <v>2397.3615778305834</v>
      </c>
      <c r="G16" s="16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10"/>
      <c r="E17" s="10"/>
      <c r="F17" s="2"/>
      <c r="G17" s="2"/>
      <c r="I17" s="9" t="s">
        <v>29</v>
      </c>
      <c r="J17" s="8" t="s">
        <v>30</v>
      </c>
      <c r="K17" s="14" t="s">
        <v>31</v>
      </c>
      <c r="L17" s="14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9" t="s">
        <v>34</v>
      </c>
      <c r="J18" s="8" t="s">
        <v>35</v>
      </c>
      <c r="K18" s="14" t="s">
        <v>36</v>
      </c>
      <c r="L18" s="14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9" t="s">
        <v>38</v>
      </c>
      <c r="J19" s="8" t="s">
        <v>39</v>
      </c>
      <c r="K19" s="2" t="s">
        <v>40</v>
      </c>
      <c r="L19" s="14" t="s">
        <v>41</v>
      </c>
    </row>
    <row r="20" spans="1:12" x14ac:dyDescent="0.2">
      <c r="A20" s="2"/>
      <c r="B20" s="2" t="s">
        <v>16</v>
      </c>
      <c r="C20" s="16">
        <f>C19*$D$6</f>
        <v>1239.0477339099468</v>
      </c>
      <c r="D20" s="16">
        <f>D19*$D$6</f>
        <v>1257.7039066856821</v>
      </c>
      <c r="E20" s="16">
        <f>E19*$D$6</f>
        <v>1270.6221083991202</v>
      </c>
      <c r="F20" s="16">
        <f>F19*$D$6</f>
        <v>1289.2782811748555</v>
      </c>
      <c r="G20" s="16">
        <f>G19*$D$6</f>
        <v>1302.1914753066892</v>
      </c>
      <c r="I20" s="9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6">
        <f>C19-C20</f>
        <v>21289.092882634541</v>
      </c>
      <c r="D21" s="16">
        <f>D19-D20</f>
        <v>21609.63985123581</v>
      </c>
      <c r="E21" s="16">
        <f>E19-E20</f>
        <v>21831.598044312155</v>
      </c>
      <c r="F21" s="16">
        <f>F19-F20</f>
        <v>22152.145012913425</v>
      </c>
      <c r="G21" s="16">
        <f>G19-G20</f>
        <v>22374.017166633115</v>
      </c>
      <c r="I21" s="9"/>
      <c r="K21" s="2"/>
      <c r="L21" s="2"/>
    </row>
    <row r="22" spans="1:12" x14ac:dyDescent="0.2">
      <c r="A22" s="2"/>
      <c r="B22" s="2" t="s">
        <v>27</v>
      </c>
      <c r="C22" s="16">
        <f>C19*$D$7</f>
        <v>2478.0954678198937</v>
      </c>
      <c r="D22" s="16">
        <f>D19*$D$7</f>
        <v>2515.4078133713642</v>
      </c>
      <c r="E22" s="16">
        <f>E19*$D$7</f>
        <v>2541.2442167982404</v>
      </c>
      <c r="F22" s="16">
        <f>F19*$D$7</f>
        <v>2578.5565623497109</v>
      </c>
      <c r="G22" s="16">
        <f>G19*$D$7</f>
        <v>2604.3829506133784</v>
      </c>
      <c r="I22" s="9" t="s">
        <v>45</v>
      </c>
      <c r="K22" s="14" t="s">
        <v>46</v>
      </c>
      <c r="L22" s="14" t="s">
        <v>47</v>
      </c>
    </row>
    <row r="23" spans="1:12" x14ac:dyDescent="0.2">
      <c r="A23" s="2" t="s">
        <v>28</v>
      </c>
      <c r="B23" s="2"/>
      <c r="C23" s="16"/>
      <c r="D23" s="16"/>
      <c r="E23" s="16"/>
      <c r="F23" s="16"/>
      <c r="G23" s="11"/>
      <c r="I23" s="9" t="s">
        <v>48</v>
      </c>
      <c r="K23" s="14" t="s">
        <v>49</v>
      </c>
      <c r="L23" s="17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9" t="s">
        <v>51</v>
      </c>
      <c r="L24" s="17" t="s">
        <v>52</v>
      </c>
    </row>
    <row r="25" spans="1:12" x14ac:dyDescent="0.2">
      <c r="A25" s="2"/>
      <c r="B25" s="2" t="s">
        <v>16</v>
      </c>
      <c r="C25" s="16">
        <f>C24*$D$6</f>
        <v>1258.9881969876865</v>
      </c>
      <c r="D25" s="16">
        <f>D24*$D$6</f>
        <v>1277.0604099664054</v>
      </c>
      <c r="E25" s="16">
        <f>E24*$D$6</f>
        <v>1289.5705243555085</v>
      </c>
      <c r="F25" s="16">
        <f>F24*$D$6</f>
        <v>1307.6521907616334</v>
      </c>
      <c r="G25" s="16">
        <f>G24*$D$6</f>
        <v>1320.1618033162511</v>
      </c>
      <c r="I25" s="12" t="s">
        <v>53</v>
      </c>
      <c r="L25" s="17" t="s">
        <v>54</v>
      </c>
    </row>
    <row r="26" spans="1:12" x14ac:dyDescent="0.2">
      <c r="A26" s="2"/>
      <c r="B26" s="2" t="s">
        <v>22</v>
      </c>
      <c r="C26" s="16">
        <f>C24-C25</f>
        <v>21631.70629369752</v>
      </c>
      <c r="D26" s="16">
        <f>D24-D25</f>
        <v>21942.219771240965</v>
      </c>
      <c r="E26" s="16">
        <f>E24-E25</f>
        <v>22157.166282108283</v>
      </c>
      <c r="F26" s="16">
        <f>F24-F25</f>
        <v>22467.84218672261</v>
      </c>
      <c r="G26" s="16">
        <f>G24-G25</f>
        <v>22682.780075161041</v>
      </c>
      <c r="I26" s="12"/>
      <c r="L26" s="17"/>
    </row>
    <row r="27" spans="1:12" x14ac:dyDescent="0.2">
      <c r="A27" s="2"/>
      <c r="B27" s="2" t="s">
        <v>27</v>
      </c>
      <c r="C27" s="16">
        <f>C24*$D$7</f>
        <v>2517.976393975373</v>
      </c>
      <c r="D27" s="16">
        <f>D24*$D$7</f>
        <v>2554.1208199328107</v>
      </c>
      <c r="E27" s="16">
        <f>E24*$D$7</f>
        <v>2579.141048711017</v>
      </c>
      <c r="F27" s="16">
        <f>F24*$D$7</f>
        <v>2615.3043815232668</v>
      </c>
      <c r="G27" s="16">
        <f>G24*$D$7</f>
        <v>2640.3236066325021</v>
      </c>
      <c r="I27" s="12" t="s">
        <v>55</v>
      </c>
      <c r="L27" s="13" t="s">
        <v>56</v>
      </c>
    </row>
    <row r="28" spans="1:12" x14ac:dyDescent="0.2">
      <c r="A28" s="2" t="s">
        <v>28</v>
      </c>
      <c r="B28" s="2"/>
      <c r="C28" s="16"/>
      <c r="D28" s="16"/>
      <c r="E28" s="16"/>
      <c r="F28" s="11"/>
      <c r="G28" s="16"/>
      <c r="I28" s="12" t="s">
        <v>57</v>
      </c>
      <c r="L28" s="17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7" t="s">
        <v>59</v>
      </c>
    </row>
    <row r="30" spans="1:12" x14ac:dyDescent="0.2">
      <c r="A30" s="2"/>
      <c r="B30" s="2" t="s">
        <v>16</v>
      </c>
      <c r="C30" s="16">
        <f>C29*$D$6</f>
        <v>1279.3872975615498</v>
      </c>
      <c r="D30" s="16">
        <f>D29*$D$6</f>
        <v>1296.8429037573053</v>
      </c>
      <c r="E30" s="16">
        <f>E29*$D$6</f>
        <v>1308.9213268912372</v>
      </c>
      <c r="F30" s="16">
        <f>F29*$D$6</f>
        <v>1326.3731556747773</v>
      </c>
      <c r="G30" s="16">
        <f>G29*$D$6</f>
        <v>1338.4520139108079</v>
      </c>
      <c r="L30" s="17" t="s">
        <v>60</v>
      </c>
    </row>
    <row r="31" spans="1:12" x14ac:dyDescent="0.2">
      <c r="A31" s="2"/>
      <c r="B31" s="2" t="s">
        <v>22</v>
      </c>
      <c r="C31" s="16">
        <f>C29-C30</f>
        <v>21982.199930830266</v>
      </c>
      <c r="D31" s="16">
        <f>D29-D30</f>
        <v>22282.118982739154</v>
      </c>
      <c r="E31" s="16">
        <f>E29-E30</f>
        <v>22489.648252949439</v>
      </c>
      <c r="F31" s="16">
        <f>F29-F30</f>
        <v>22789.502402048445</v>
      </c>
      <c r="G31" s="16">
        <f>G29-G30</f>
        <v>22997.039148103882</v>
      </c>
      <c r="L31" s="17" t="s">
        <v>61</v>
      </c>
    </row>
    <row r="32" spans="1:12" x14ac:dyDescent="0.2">
      <c r="A32" s="2"/>
      <c r="B32" s="2" t="s">
        <v>27</v>
      </c>
      <c r="C32" s="16">
        <f>C29*$D$7</f>
        <v>2558.7745951230995</v>
      </c>
      <c r="D32" s="16">
        <f>D29*$D$7</f>
        <v>2593.6858075146106</v>
      </c>
      <c r="E32" s="16">
        <f>E29*$D$7</f>
        <v>2617.8426537824744</v>
      </c>
      <c r="F32" s="16">
        <f>F29*$D$7</f>
        <v>2652.7463113495546</v>
      </c>
      <c r="G32" s="16">
        <f>G29*$D$7</f>
        <v>2676.9040278216157</v>
      </c>
      <c r="L32" s="17" t="s">
        <v>62</v>
      </c>
    </row>
    <row r="33" spans="1:12" x14ac:dyDescent="0.2">
      <c r="A33" s="2" t="s">
        <v>28</v>
      </c>
      <c r="B33" s="2"/>
      <c r="C33" s="16"/>
      <c r="D33" s="16"/>
      <c r="E33" s="11"/>
      <c r="F33" s="16"/>
      <c r="G33" s="16"/>
      <c r="L33" s="14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4" t="s">
        <v>64</v>
      </c>
    </row>
    <row r="35" spans="1:12" x14ac:dyDescent="0.2">
      <c r="A35" s="2"/>
      <c r="B35" s="2" t="s">
        <v>16</v>
      </c>
      <c r="C35" s="16">
        <f>C34*$D$6</f>
        <v>1321.5803675120687</v>
      </c>
      <c r="D35" s="16">
        <f>D34*$D$6</f>
        <v>1337.6500564979533</v>
      </c>
      <c r="E35" s="16">
        <f>E34*$D$6</f>
        <v>1348.7742536771852</v>
      </c>
      <c r="F35" s="16">
        <f>F34*$D$6</f>
        <v>1364.8439426630696</v>
      </c>
      <c r="G35" s="16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6">
        <f>C34-C35</f>
        <v>22707.153587252815</v>
      </c>
      <c r="D36" s="16">
        <f>D34-D35</f>
        <v>22983.260061646652</v>
      </c>
      <c r="E36" s="16">
        <f>E34-E35</f>
        <v>23174.393994998911</v>
      </c>
      <c r="F36" s="16">
        <f>F34-F35</f>
        <v>23450.500469392744</v>
      </c>
      <c r="G36" s="16">
        <f>G34-G35</f>
        <v>23641.562024089933</v>
      </c>
      <c r="L36" s="14" t="s">
        <v>66</v>
      </c>
    </row>
    <row r="37" spans="1:12" x14ac:dyDescent="0.2">
      <c r="A37" s="2"/>
      <c r="B37" s="2" t="s">
        <v>27</v>
      </c>
      <c r="C37" s="16">
        <f>C34*$D$7</f>
        <v>2643.1607350241375</v>
      </c>
      <c r="D37" s="16">
        <f>D34*$D$7</f>
        <v>2675.3001129959066</v>
      </c>
      <c r="E37" s="16">
        <f>E34*$D$7</f>
        <v>2697.5485073543705</v>
      </c>
      <c r="F37" s="16">
        <f>F34*$D$7</f>
        <v>2729.6878853261392</v>
      </c>
      <c r="G37" s="16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6">
        <f>C38*$D$6</f>
        <v>1343.38855412454</v>
      </c>
      <c r="D39" s="16">
        <f>D38*$D$6</f>
        <v>1358.6978842764374</v>
      </c>
      <c r="E39" s="16">
        <f>E38*$D$6</f>
        <v>1369.2939374733357</v>
      </c>
      <c r="F39" s="16">
        <f>F38*$D$6</f>
        <v>1384.5990551109178</v>
      </c>
      <c r="G39" s="16">
        <f>G38*$D$6</f>
        <v>1395.1993208221322</v>
      </c>
    </row>
    <row r="40" spans="1:12" x14ac:dyDescent="0.2">
      <c r="A40" s="2"/>
      <c r="B40" s="2" t="s">
        <v>22</v>
      </c>
      <c r="C40" s="16">
        <f>C38-C39</f>
        <v>23081.857884503457</v>
      </c>
      <c r="D40" s="16">
        <f>D38-D39</f>
        <v>23344.900011658789</v>
      </c>
      <c r="E40" s="16">
        <f>E38-E39</f>
        <v>23526.959471132766</v>
      </c>
      <c r="F40" s="16">
        <f>F38-F39</f>
        <v>23789.929219633043</v>
      </c>
      <c r="G40" s="16">
        <f>G38-G39</f>
        <v>23972.06105776209</v>
      </c>
    </row>
    <row r="41" spans="1:12" x14ac:dyDescent="0.2">
      <c r="A41" s="2"/>
      <c r="B41" s="2" t="s">
        <v>27</v>
      </c>
      <c r="C41" s="16">
        <f>C38*$D$7</f>
        <v>2686.7771082490799</v>
      </c>
      <c r="D41" s="16">
        <f>D38*$D$7</f>
        <v>2717.3957685528749</v>
      </c>
      <c r="E41" s="16">
        <f>E38*$D$7</f>
        <v>2738.5878749466715</v>
      </c>
      <c r="F41" s="16">
        <f>F38*$D$7</f>
        <v>2769.1981102218356</v>
      </c>
      <c r="G41" s="16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6">
        <f>C42*$D$6</f>
        <v>1365.6693523867179</v>
      </c>
      <c r="D43" s="16">
        <f>D42*$D$6</f>
        <v>1380.1632775364671</v>
      </c>
      <c r="E43" s="16">
        <f>E42*$D$6</f>
        <v>1390.2027522794012</v>
      </c>
      <c r="F43" s="16">
        <f>F42*$D$6</f>
        <v>1404.6964343469178</v>
      </c>
      <c r="G43" s="16">
        <f>G42*$D$6</f>
        <v>1414.7316965755365</v>
      </c>
    </row>
    <row r="44" spans="1:12" x14ac:dyDescent="0.2">
      <c r="A44" s="2"/>
      <c r="B44" s="2" t="s">
        <v>22</v>
      </c>
      <c r="C44" s="16">
        <f>C42-C43</f>
        <v>23464.68250918997</v>
      </c>
      <c r="D44" s="16">
        <f>D42-D43</f>
        <v>23713.714495853845</v>
      </c>
      <c r="E44" s="16">
        <f>E42-E43</f>
        <v>23886.210925527896</v>
      </c>
      <c r="F44" s="16">
        <f>F42-F43</f>
        <v>24135.238735597042</v>
      </c>
      <c r="G44" s="16">
        <f>G42-G43</f>
        <v>24307.662786616034</v>
      </c>
    </row>
    <row r="45" spans="1:12" x14ac:dyDescent="0.2">
      <c r="A45" s="2"/>
      <c r="B45" s="2" t="s">
        <v>27</v>
      </c>
      <c r="C45" s="16">
        <f>C42*$D$7</f>
        <v>2731.3387047734359</v>
      </c>
      <c r="D45" s="16">
        <f>D42*$D$7</f>
        <v>2760.3265550729343</v>
      </c>
      <c r="E45" s="16">
        <f>E42*$D$7</f>
        <v>2780.4055045588025</v>
      </c>
      <c r="F45" s="16">
        <f>F42*$D$7</f>
        <v>2809.3928686938357</v>
      </c>
      <c r="G45" s="16">
        <f>G42*$D$7</f>
        <v>2829.463393151073</v>
      </c>
    </row>
    <row r="46" spans="1:12" x14ac:dyDescent="0.2">
      <c r="A46" s="2" t="s">
        <v>28</v>
      </c>
      <c r="B46" s="2"/>
      <c r="C46" s="11"/>
      <c r="D46" s="16"/>
      <c r="E46" s="16"/>
      <c r="F46" s="16"/>
      <c r="G46" s="16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6">
        <f>C47*$D$6</f>
        <v>1388.4550854026681</v>
      </c>
      <c r="D48" s="16">
        <f>D47*$D$6</f>
        <v>1402.0915208069364</v>
      </c>
      <c r="E48" s="16">
        <f>E47*$D$6</f>
        <v>1411.5286060027229</v>
      </c>
      <c r="F48" s="16">
        <f>F47*$D$6</f>
        <v>1425.1650414069911</v>
      </c>
      <c r="G48" s="16">
        <f>G47*$D$6</f>
        <v>1434.6021266027774</v>
      </c>
    </row>
    <row r="49" spans="1:7" x14ac:dyDescent="0.2">
      <c r="A49" s="2"/>
      <c r="B49" s="2" t="s">
        <v>22</v>
      </c>
      <c r="C49" s="16">
        <f>C47-C48</f>
        <v>23856.182831009479</v>
      </c>
      <c r="D49" s="16">
        <f>D47-D48</f>
        <v>24090.481584773726</v>
      </c>
      <c r="E49" s="16">
        <f>E47-E48</f>
        <v>24252.627866774055</v>
      </c>
      <c r="F49" s="16">
        <f>F47-F48</f>
        <v>24486.926620538299</v>
      </c>
      <c r="G49" s="16">
        <f>G47-G48</f>
        <v>24649.072902538628</v>
      </c>
    </row>
    <row r="50" spans="1:7" x14ac:dyDescent="0.2">
      <c r="A50" s="2"/>
      <c r="B50" s="2" t="s">
        <v>27</v>
      </c>
      <c r="C50" s="16">
        <f>C47*$D$7</f>
        <v>2776.9101708053363</v>
      </c>
      <c r="D50" s="16">
        <f>D47*$D$7</f>
        <v>2804.1830416138728</v>
      </c>
      <c r="E50" s="16">
        <f>E47*$D$7</f>
        <v>2823.0572120054458</v>
      </c>
      <c r="F50" s="16">
        <f>F47*$D$7</f>
        <v>2850.3300828139822</v>
      </c>
      <c r="G50" s="16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6">
        <f>C53*$D$6</f>
        <v>1591.4487783770567</v>
      </c>
      <c r="D54" s="16">
        <f>D53*$D$6</f>
        <v>1596.1115051602669</v>
      </c>
      <c r="E54" s="16">
        <f>E53*$D$6</f>
        <v>1599.3374044187246</v>
      </c>
      <c r="F54" s="16">
        <f>F53*$D$6</f>
        <v>1604.0004913450268</v>
      </c>
      <c r="G54" s="16">
        <f>G53*$D$6</f>
        <v>1607.2314898251823</v>
      </c>
    </row>
    <row r="55" spans="1:7" x14ac:dyDescent="0.2">
      <c r="A55" s="2"/>
      <c r="B55" s="2" t="s">
        <v>22</v>
      </c>
      <c r="C55" s="16">
        <f>C53-C54</f>
        <v>27343.983555751245</v>
      </c>
      <c r="D55" s="16">
        <f>D53-D54</f>
        <v>27424.097679571856</v>
      </c>
      <c r="E55" s="16">
        <f>E53-E54</f>
        <v>27479.524494103542</v>
      </c>
      <c r="F55" s="16">
        <f>F53-F54</f>
        <v>27559.644805837277</v>
      </c>
      <c r="G55" s="16">
        <f>G53-G54</f>
        <v>27615.159234269042</v>
      </c>
    </row>
    <row r="56" spans="1:7" x14ac:dyDescent="0.2">
      <c r="A56" s="2"/>
      <c r="B56" s="2" t="s">
        <v>27</v>
      </c>
      <c r="C56" s="16">
        <f>C53*$D$7</f>
        <v>3182.8975567541133</v>
      </c>
      <c r="D56" s="16">
        <f>D53*$D$7</f>
        <v>3192.2230103205338</v>
      </c>
      <c r="E56" s="16">
        <f>E53*$D$7</f>
        <v>3198.6748088374493</v>
      </c>
      <c r="F56" s="16">
        <f>F53*$D$7</f>
        <v>3208.0009826900537</v>
      </c>
      <c r="G56" s="16">
        <f>G53*$D$7</f>
        <v>3214.4629796503646</v>
      </c>
    </row>
    <row r="57" spans="1:7" x14ac:dyDescent="0.2">
      <c r="A57" s="2" t="s">
        <v>28</v>
      </c>
      <c r="E57" s="10"/>
    </row>
    <row r="64" spans="1:7" x14ac:dyDescent="0.2">
      <c r="A64" s="31" t="s">
        <v>84</v>
      </c>
      <c r="B64" s="31"/>
      <c r="C64" s="31"/>
      <c r="D64" s="32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9" workbookViewId="0">
      <selection activeCell="D6" sqref="D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opLeftCell="A55" workbookViewId="0">
      <selection activeCell="B12" sqref="B12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4">
        <f>+'Løntabel oktober 2018'!D7</f>
        <v>2.0299999999999999E-2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1171.4473392181515</v>
      </c>
      <c r="D19" s="16">
        <f>D18*$D$11</f>
        <v>1190.6001648237921</v>
      </c>
      <c r="E19" s="16">
        <f>E18*$D$11</f>
        <v>1203.8606366021952</v>
      </c>
      <c r="F19" s="16">
        <f>F18*$D$11</f>
        <v>1223.014008930272</v>
      </c>
      <c r="G19" s="16">
        <f>G18*$D$11</f>
        <v>1236.275038170174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20127.595192020966</v>
      </c>
      <c r="D20" s="16">
        <f>D18-D19</f>
        <v>20456.675559245155</v>
      </c>
      <c r="E20" s="16">
        <f>E18-E19</f>
        <v>20684.514574346806</v>
      </c>
      <c r="F20" s="16">
        <f>F18-F19</f>
        <v>21013.604335256492</v>
      </c>
      <c r="G20" s="16">
        <f>G18-G19</f>
        <v>21241.452928560262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2342.8946784363029</v>
      </c>
      <c r="D21" s="16">
        <f>D18*$D$12</f>
        <v>2381.2003296475841</v>
      </c>
      <c r="E21" s="16">
        <f>E18*$D$12</f>
        <v>2407.7212732043904</v>
      </c>
      <c r="F21" s="16">
        <f>F18*$D$12</f>
        <v>2446.028017860544</v>
      </c>
      <c r="G21" s="16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1264.2004029083187</v>
      </c>
      <c r="D25" s="16">
        <f>D24*$D$11</f>
        <v>1283.2352959914015</v>
      </c>
      <c r="E25" s="16">
        <f>E24*$D$11</f>
        <v>1296.4157371996223</v>
      </c>
      <c r="F25" s="16">
        <f>F24*$D$11</f>
        <v>1315.4506302827049</v>
      </c>
      <c r="G25" s="16">
        <f>G24*$D$11</f>
        <v>1328.6259622554151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21721.261468152021</v>
      </c>
      <c r="D26" s="16">
        <f>D24-D25</f>
        <v>22048.315540215895</v>
      </c>
      <c r="E26" s="16">
        <f>E24-E25</f>
        <v>22274.779484611692</v>
      </c>
      <c r="F26" s="16">
        <f>F24-F25</f>
        <v>22601.833556675563</v>
      </c>
      <c r="G26" s="16">
        <f>G24-G25</f>
        <v>22828.209715115769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2528.4008058166373</v>
      </c>
      <c r="D27" s="16">
        <f>D24*$D$12</f>
        <v>2566.4705919828029</v>
      </c>
      <c r="E27" s="16">
        <f>E24*$D$12</f>
        <v>2592.8314743992446</v>
      </c>
      <c r="F27" s="16">
        <f>F24*$D$12</f>
        <v>2630.9012605654098</v>
      </c>
      <c r="G27" s="16">
        <f>G24*$D$12</f>
        <v>2657.2519245108301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1284.5456573865365</v>
      </c>
      <c r="D30" s="16">
        <f>D29*$D$11</f>
        <v>1302.9847362887235</v>
      </c>
      <c r="E30" s="16">
        <f>E29*$D$11</f>
        <v>1315.7488059999253</v>
      </c>
      <c r="F30" s="16">
        <f>F29*$D$11</f>
        <v>1334.1975302340945</v>
      </c>
      <c r="G30" s="16">
        <f>G29*$D$11</f>
        <v>1346.9610879235709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22070.829931459579</v>
      </c>
      <c r="D31" s="16">
        <f>D29-D30</f>
        <v>22387.646832597158</v>
      </c>
      <c r="E31" s="16">
        <f>E29-E30</f>
        <v>22606.956757635078</v>
      </c>
      <c r="F31" s="16">
        <f>F29-F30</f>
        <v>22923.93938311308</v>
      </c>
      <c r="G31" s="16">
        <f>G29-G30</f>
        <v>23143.24051068681</v>
      </c>
      <c r="I31" s="12"/>
      <c r="L31" s="17"/>
    </row>
    <row r="32" spans="1:13" x14ac:dyDescent="0.2">
      <c r="A32" s="2"/>
      <c r="B32" s="2" t="s">
        <v>27</v>
      </c>
      <c r="C32" s="16">
        <f>C29*$D$12</f>
        <v>2569.091314773073</v>
      </c>
      <c r="D32" s="16">
        <f>D29*$D$12</f>
        <v>2605.969472577447</v>
      </c>
      <c r="E32" s="16">
        <f>E29*$D$12</f>
        <v>2631.4976119998505</v>
      </c>
      <c r="F32" s="16">
        <f>F29*$D$12</f>
        <v>2668.3950604681891</v>
      </c>
      <c r="G32" s="16">
        <f>G29*$D$12</f>
        <v>2693.9221758471417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1305.3588597020491</v>
      </c>
      <c r="D35" s="16">
        <f>D34*$D$11</f>
        <v>1323.1688147035786</v>
      </c>
      <c r="E35" s="16">
        <f>E34*$D$11</f>
        <v>1335.4924298271296</v>
      </c>
      <c r="F35" s="16">
        <f>F34*$D$11</f>
        <v>1353.2985307349752</v>
      </c>
      <c r="G35" s="16">
        <f>G34*$D$11</f>
        <v>1365.6225897931972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22428.438589426118</v>
      </c>
      <c r="D36" s="16">
        <f>D34-D35</f>
        <v>22734.445998088759</v>
      </c>
      <c r="E36" s="16">
        <f>E34-E35</f>
        <v>22946.188112484317</v>
      </c>
      <c r="F36" s="16">
        <f>F34-F35</f>
        <v>23252.129300810029</v>
      </c>
      <c r="G36" s="16">
        <f>G34-G35</f>
        <v>23463.879042810389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2610.7177194040983</v>
      </c>
      <c r="D37" s="16">
        <f>D34*$D$12</f>
        <v>2646.3376294071572</v>
      </c>
      <c r="E37" s="16">
        <f>E34*$D$12</f>
        <v>2670.9848596542593</v>
      </c>
      <c r="F37" s="16">
        <f>F34*$D$12</f>
        <v>2706.5970614699504</v>
      </c>
      <c r="G37" s="16">
        <f>G34*$D$12</f>
        <v>2731.2451795863944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1348.4084489725637</v>
      </c>
      <c r="D40" s="16">
        <f>D39*$D$11</f>
        <v>1364.8043526448616</v>
      </c>
      <c r="E40" s="16">
        <f>E39*$D$11</f>
        <v>1376.1543710268322</v>
      </c>
      <c r="F40" s="16">
        <f>F39*$D$11</f>
        <v>1392.5502746991301</v>
      </c>
      <c r="G40" s="16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23168.108805074047</v>
      </c>
      <c r="D41" s="16">
        <f>D39-D40</f>
        <v>23449.82024089808</v>
      </c>
      <c r="E41" s="16">
        <f>E39-E40</f>
        <v>23644.834193097391</v>
      </c>
      <c r="F41" s="16">
        <f>F39-F40</f>
        <v>23926.545628921416</v>
      </c>
      <c r="G41" s="16">
        <f>G39-G40</f>
        <v>24121.485733178961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2696.8168979451275</v>
      </c>
      <c r="D42" s="16">
        <f>D39*$D$12</f>
        <v>2729.6087052897233</v>
      </c>
      <c r="E42" s="16">
        <f>E39*$D$12</f>
        <v>2752.3087420536644</v>
      </c>
      <c r="F42" s="16">
        <f>F39*$D$12</f>
        <v>2785.1005493982602</v>
      </c>
      <c r="G42" s="16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6">
        <f>C43*$D$11</f>
        <v>1370.6593417732681</v>
      </c>
      <c r="D44" s="16">
        <f>D43*$D$11</f>
        <v>1386.279451327249</v>
      </c>
      <c r="E44" s="16">
        <f>E43*$D$11</f>
        <v>1397.0906044040444</v>
      </c>
      <c r="F44" s="16">
        <f>F43*$D$11</f>
        <v>1412.7064159296692</v>
      </c>
      <c r="G44" s="16">
        <f>G43*$D$11</f>
        <v>1423.5218670348215</v>
      </c>
    </row>
    <row r="45" spans="1:12" x14ac:dyDescent="0.2">
      <c r="A45" s="2"/>
      <c r="B45" s="2" t="s">
        <v>22</v>
      </c>
      <c r="C45" s="16">
        <f>C43-C44</f>
        <v>23550.419599558878</v>
      </c>
      <c r="D45" s="16">
        <f>D43-D44</f>
        <v>23818.801481895462</v>
      </c>
      <c r="E45" s="16">
        <f>E43-E44</f>
        <v>24004.556748396761</v>
      </c>
      <c r="F45" s="16">
        <f>F43-F44</f>
        <v>24272.864782791592</v>
      </c>
      <c r="G45" s="16">
        <f>G43-G44</f>
        <v>24458.693897234662</v>
      </c>
    </row>
    <row r="46" spans="1:12" x14ac:dyDescent="0.2">
      <c r="A46" s="2"/>
      <c r="B46" s="2" t="s">
        <v>27</v>
      </c>
      <c r="C46" s="16">
        <f>C43*$D$12</f>
        <v>2741.3186835465362</v>
      </c>
      <c r="D46" s="16">
        <f>D43*$D$12</f>
        <v>2772.5589026544981</v>
      </c>
      <c r="E46" s="16">
        <f>E43*$D$12</f>
        <v>2794.1812088080887</v>
      </c>
      <c r="F46" s="16">
        <f>F43*$D$12</f>
        <v>2825.4128318593384</v>
      </c>
      <c r="G46" s="16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6">
        <f>C47*$D$11</f>
        <v>1393.3924402401683</v>
      </c>
      <c r="D48" s="16">
        <f>D47*$D$11</f>
        <v>1408.1805920704574</v>
      </c>
      <c r="E48" s="16">
        <f>E47*$D$11</f>
        <v>1418.4238681506731</v>
      </c>
      <c r="F48" s="16">
        <f>F47*$D$11</f>
        <v>1433.2117719641606</v>
      </c>
      <c r="G48" s="16">
        <f>G47*$D$11</f>
        <v>1443.4507500160198</v>
      </c>
    </row>
    <row r="49" spans="1:7" x14ac:dyDescent="0.2">
      <c r="A49" s="2"/>
      <c r="B49" s="2" t="s">
        <v>22</v>
      </c>
      <c r="C49" s="16">
        <f>C47-C48</f>
        <v>23941.015564126526</v>
      </c>
      <c r="D49" s="16">
        <f>D47-D48</f>
        <v>24195.102900119677</v>
      </c>
      <c r="E49" s="16">
        <f>E47-E48</f>
        <v>24371.101007316112</v>
      </c>
      <c r="F49" s="16">
        <f>F47-F48</f>
        <v>24625.184081929667</v>
      </c>
      <c r="G49" s="16">
        <f>G47-G48</f>
        <v>24801.108341184343</v>
      </c>
    </row>
    <row r="50" spans="1:7" x14ac:dyDescent="0.2">
      <c r="A50" s="2"/>
      <c r="B50" s="2" t="s">
        <v>27</v>
      </c>
      <c r="C50" s="16">
        <f>C47*$D$12</f>
        <v>2786.7848804803366</v>
      </c>
      <c r="D50" s="16">
        <f>D47*$D$12</f>
        <v>2816.3611841409147</v>
      </c>
      <c r="E50" s="16">
        <f>E47*$D$12</f>
        <v>2836.8477363013462</v>
      </c>
      <c r="F50" s="16">
        <f>F47*$D$12</f>
        <v>2866.4235439283211</v>
      </c>
      <c r="G50" s="16">
        <f>G47*$D$12</f>
        <v>2886.9015000320396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6">
        <f>C52*$D$11</f>
        <v>1416.6407236363423</v>
      </c>
      <c r="D53" s="16">
        <f>D52*$D$11</f>
        <v>1430.5539786793172</v>
      </c>
      <c r="E53" s="16">
        <f>E52*$D$11</f>
        <v>1440.1826367045783</v>
      </c>
      <c r="F53" s="16">
        <f>F52*$D$11</f>
        <v>1454.095891747553</v>
      </c>
      <c r="G53" s="16">
        <f>G52*$D$11</f>
        <v>1463.7245497728138</v>
      </c>
    </row>
    <row r="54" spans="1:7" x14ac:dyDescent="0.2">
      <c r="A54" s="2"/>
      <c r="B54" s="2" t="s">
        <v>22</v>
      </c>
      <c r="C54" s="16">
        <f>C52-C53</f>
        <v>24340.463342478972</v>
      </c>
      <c r="D54" s="16">
        <f>D52-D53</f>
        <v>24579.518360944632</v>
      </c>
      <c r="E54" s="16">
        <f>E52-E53</f>
        <v>24744.956212469569</v>
      </c>
      <c r="F54" s="16">
        <f>F52-F53</f>
        <v>24984.011230935226</v>
      </c>
      <c r="G54" s="16">
        <f>G52-G53</f>
        <v>25149.449082460163</v>
      </c>
    </row>
    <row r="55" spans="1:7" x14ac:dyDescent="0.2">
      <c r="A55" s="2"/>
      <c r="B55" s="2" t="s">
        <v>27</v>
      </c>
      <c r="C55" s="16">
        <f>C52*$D$12</f>
        <v>2833.2814472726845</v>
      </c>
      <c r="D55" s="16">
        <f>D52*$D$12</f>
        <v>2861.1079573586344</v>
      </c>
      <c r="E55" s="16">
        <f>E52*$D$12</f>
        <v>2880.3652734091565</v>
      </c>
      <c r="F55" s="16">
        <f>F52*$D$12</f>
        <v>2908.1917834951059</v>
      </c>
      <c r="G55" s="16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6">
        <f>C58*$D$11</f>
        <v>1623.7551885781106</v>
      </c>
      <c r="D59" s="16">
        <f>D58*$D$11</f>
        <v>1628.5125687150201</v>
      </c>
      <c r="E59" s="16">
        <f>E58*$D$11</f>
        <v>1631.8039537284246</v>
      </c>
      <c r="F59" s="16">
        <f>F58*$D$11</f>
        <v>1636.561701319331</v>
      </c>
      <c r="G59" s="16">
        <f>G58*$D$11</f>
        <v>1639.8582890686334</v>
      </c>
    </row>
    <row r="60" spans="1:7" x14ac:dyDescent="0.2">
      <c r="A60" s="2"/>
      <c r="B60" s="2" t="s">
        <v>22</v>
      </c>
      <c r="C60" s="16">
        <f>C58-C59</f>
        <v>27899.066421932992</v>
      </c>
      <c r="D60" s="16">
        <f>D58-D59</f>
        <v>27980.806862467161</v>
      </c>
      <c r="E60" s="16">
        <f>E58-E59</f>
        <v>28037.358841333844</v>
      </c>
      <c r="F60" s="16">
        <f>F58-F59</f>
        <v>28119.10559539578</v>
      </c>
      <c r="G60" s="16">
        <f>G58-G59</f>
        <v>28175.746966724702</v>
      </c>
    </row>
    <row r="61" spans="1:7" x14ac:dyDescent="0.2">
      <c r="A61" s="2"/>
      <c r="B61" s="2" t="s">
        <v>27</v>
      </c>
      <c r="C61" s="16">
        <f>C58*$D$12</f>
        <v>3247.5103771562212</v>
      </c>
      <c r="D61" s="16">
        <f>D58*$D$12</f>
        <v>3257.0251374300401</v>
      </c>
      <c r="E61" s="16">
        <f>E58*$D$12</f>
        <v>3263.6079074568493</v>
      </c>
      <c r="F61" s="16">
        <f>F58*$D$12</f>
        <v>3273.1234026386619</v>
      </c>
      <c r="G61" s="16">
        <f>G58*$D$12</f>
        <v>3279.7165781372669</v>
      </c>
    </row>
    <row r="62" spans="1:7" x14ac:dyDescent="0.2">
      <c r="A62" s="2" t="s">
        <v>28</v>
      </c>
      <c r="E62" s="10"/>
    </row>
    <row r="69" spans="1:4" x14ac:dyDescent="0.2">
      <c r="A69" s="31" t="s">
        <v>85</v>
      </c>
      <c r="B69" s="31"/>
      <c r="C69" s="31"/>
      <c r="D69" s="32">
        <f>250.067204108229*(1+'Løntabel oktober 2018'!E63)</f>
        <v>255.14356835162604</v>
      </c>
    </row>
    <row r="70" spans="1:4" x14ac:dyDescent="0.2">
      <c r="A70" s="31"/>
      <c r="B70" s="31"/>
      <c r="C70" s="31"/>
      <c r="D7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tabSelected="1" workbookViewId="0">
      <selection activeCell="M7" sqref="M7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3">
        <f>+'Løntabel oktober 2019'!D7</f>
        <v>3.2343428403410757E-2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21987.926588409449</v>
      </c>
      <c r="D18" s="6">
        <f>(('Løntabel oktober 2019'!D15/37*$D$9))+($D$69*((37-$D$9)/37))</f>
        <v>22347.422836579259</v>
      </c>
      <c r="E18" s="6">
        <f>(('Løntabel oktober 2019'!E15/37*$D$9))+($D$69*((37-$D$9)/37))</f>
        <v>22596.320307451319</v>
      </c>
      <c r="F18" s="6">
        <f>(('Løntabel oktober 2019'!F15/37*$D$9))+($D$69*((37-$D$9)/37))</f>
        <v>22955.826817535941</v>
      </c>
      <c r="G18" s="6">
        <f>(('Løntabel oktober 2019'!G15/37*$D$9))+($D$69*((37-$D$9)/37))</f>
        <v>23204.73475189372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1209.3359623625197</v>
      </c>
      <c r="D19" s="16">
        <f>D18*$D$11</f>
        <v>1229.1082560118593</v>
      </c>
      <c r="E19" s="16">
        <f>E18*$D$11</f>
        <v>1242.7976169098226</v>
      </c>
      <c r="F19" s="16">
        <f>F18*$D$11</f>
        <v>1262.5704749644767</v>
      </c>
      <c r="G19" s="16">
        <f>G18*$D$11</f>
        <v>1276.2604113541547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20778.590626046931</v>
      </c>
      <c r="D20" s="16">
        <f>D18-D19</f>
        <v>21118.314580567399</v>
      </c>
      <c r="E20" s="16">
        <f>E18-E19</f>
        <v>21353.522690541497</v>
      </c>
      <c r="F20" s="16">
        <f>F18-F19</f>
        <v>21693.256342571465</v>
      </c>
      <c r="G20" s="16">
        <f>G18-G19</f>
        <v>21928.474340539564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2418.6719247250394</v>
      </c>
      <c r="D21" s="16">
        <f>D18*$D$12</f>
        <v>2458.2165120237187</v>
      </c>
      <c r="E21" s="16">
        <f>E18*$D$12</f>
        <v>2485.5952338196453</v>
      </c>
      <c r="F21" s="16">
        <f>F18*$D$12</f>
        <v>2525.1409499289534</v>
      </c>
      <c r="G21" s="16">
        <f>G18*$D$12</f>
        <v>2552.5208227083094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23728.890511406305</v>
      </c>
      <c r="D24" s="6">
        <f>(('Løntabel oktober 2019'!D21/37*$D$9))+($D$69*((37-$D$9)/37))</f>
        <v>24086.173180218706</v>
      </c>
      <c r="E24" s="6">
        <f>(('Løntabel oktober 2019'!E21/37*$D$9))+($D$69*((37-$D$9)/37))</f>
        <v>24333.568486850785</v>
      </c>
      <c r="F24" s="6">
        <f>(('Løntabel oktober 2019'!F21/37*$D$9))+($D$69*((37-$D$9)/37))</f>
        <v>24690.851155663182</v>
      </c>
      <c r="G24" s="6">
        <f>(('Løntabel oktober 2019'!G21/37*$D$9))+($D$69*((37-$D$9)/37))</f>
        <v>24938.150562555194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1305.0889781273468</v>
      </c>
      <c r="D25" s="16">
        <f>D24*$D$11</f>
        <v>1324.7395249120289</v>
      </c>
      <c r="E25" s="16">
        <f>E24*$D$11</f>
        <v>1338.3462667767933</v>
      </c>
      <c r="F25" s="16">
        <f>F24*$D$11</f>
        <v>1357.9968135614749</v>
      </c>
      <c r="G25" s="16">
        <f>G24*$D$11</f>
        <v>1371.5982809405357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22423.801533278958</v>
      </c>
      <c r="D26" s="16">
        <f>D24-D25</f>
        <v>22761.433655306679</v>
      </c>
      <c r="E26" s="16">
        <f>E24-E25</f>
        <v>22995.222220073993</v>
      </c>
      <c r="F26" s="16">
        <f>F24-F25</f>
        <v>23332.854342101706</v>
      </c>
      <c r="G26" s="16">
        <f>G24-G25</f>
        <v>23566.552281614659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2610.1779562546935</v>
      </c>
      <c r="D27" s="16">
        <f>D24*$D$12</f>
        <v>2649.4790498240577</v>
      </c>
      <c r="E27" s="16">
        <f>E24*$D$12</f>
        <v>2676.6925335535866</v>
      </c>
      <c r="F27" s="16">
        <f>F24*$D$12</f>
        <v>2715.9936271229499</v>
      </c>
      <c r="G27" s="16">
        <f>G24*$D$12</f>
        <v>2743.1965618810714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24110.768507038727</v>
      </c>
      <c r="D29" s="6">
        <f>(('Løntabel oktober 2019'!D26/37*$D$9))+($D$69*((37-$D$9)/37))</f>
        <v>24456.867814865724</v>
      </c>
      <c r="E29" s="6">
        <f>(('Løntabel oktober 2019'!E26/37*$D$9))+($D$69*((37-$D$9)/37))</f>
        <v>24696.447878248309</v>
      </c>
      <c r="F29" s="6">
        <f>(('Løntabel oktober 2019'!F26/37*$D$9))+($D$69*((37-$D$9)/37))</f>
        <v>25042.728227804149</v>
      </c>
      <c r="G29" s="6">
        <f>(('Løntabel oktober 2019'!G26/37*$D$9))+($D$69*((37-$D$9)/37))</f>
        <v>25282.298680600132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1326.09226788713</v>
      </c>
      <c r="D30" s="16">
        <f>D29*$D$11</f>
        <v>1345.1277298176149</v>
      </c>
      <c r="E30" s="16">
        <f>E29*$D$11</f>
        <v>1358.3046333036571</v>
      </c>
      <c r="F30" s="16">
        <f>F29*$D$11</f>
        <v>1377.3500525292282</v>
      </c>
      <c r="G30" s="16">
        <f>G29*$D$11</f>
        <v>1390.5264274330073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22784.676239151599</v>
      </c>
      <c r="D31" s="16">
        <f>D29-D30</f>
        <v>23111.74008504811</v>
      </c>
      <c r="E31" s="16">
        <f>E29-E30</f>
        <v>23338.143244944651</v>
      </c>
      <c r="F31" s="16">
        <f>F29-F30</f>
        <v>23665.37817527492</v>
      </c>
      <c r="G31" s="16">
        <f>G29-G30</f>
        <v>23891.772253167124</v>
      </c>
      <c r="I31" s="12"/>
      <c r="L31" s="17"/>
    </row>
    <row r="32" spans="1:13" x14ac:dyDescent="0.2">
      <c r="A32" s="2"/>
      <c r="B32" s="2" t="s">
        <v>27</v>
      </c>
      <c r="C32" s="16">
        <f>C29*$D$12</f>
        <v>2652.18453577426</v>
      </c>
      <c r="D32" s="16">
        <f>D29*$D$12</f>
        <v>2690.2554596352297</v>
      </c>
      <c r="E32" s="16">
        <f>E29*$D$12</f>
        <v>2716.6092666073141</v>
      </c>
      <c r="F32" s="16">
        <f>F29*$D$12</f>
        <v>2754.7001050584563</v>
      </c>
      <c r="G32" s="16">
        <f>G29*$D$12</f>
        <v>2781.0528548660145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24501.429827665099</v>
      </c>
      <c r="D34" s="6">
        <f>(('Løntabel oktober 2019'!D31/37*$D$9))+($D$69*((37-$D$9)/37))</f>
        <v>24835.720555046719</v>
      </c>
      <c r="E34" s="6">
        <f>(('Løntabel oktober 2019'!E31/37*$D$9))+($D$69*((37-$D$9)/37))</f>
        <v>25067.033338446185</v>
      </c>
      <c r="F34" s="6">
        <f>(('Løntabel oktober 2019'!F31/37*$D$9))+($D$69*((37-$D$9)/37))</f>
        <v>25401.251724949867</v>
      </c>
      <c r="G34" s="6">
        <f>(('Løntabel oktober 2019'!G31/37*$D$9))+($D$69*((37-$D$9)/37))</f>
        <v>25632.57284095007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1347.5786405215804</v>
      </c>
      <c r="D35" s="16">
        <f>D34*$D$11</f>
        <v>1365.9646305275696</v>
      </c>
      <c r="E35" s="16">
        <f>E34*$D$11</f>
        <v>1378.6868336145401</v>
      </c>
      <c r="F35" s="16">
        <f>F34*$D$11</f>
        <v>1397.0688448722426</v>
      </c>
      <c r="G35" s="16">
        <f>G34*$D$11</f>
        <v>1409.7915062522538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23153.851187143518</v>
      </c>
      <c r="D36" s="16">
        <f>D34-D35</f>
        <v>23469.755924519148</v>
      </c>
      <c r="E36" s="16">
        <f>E34-E35</f>
        <v>23688.346504831643</v>
      </c>
      <c r="F36" s="16">
        <f>F34-F35</f>
        <v>24004.182880077624</v>
      </c>
      <c r="G36" s="16">
        <f>G34-G35</f>
        <v>24222.781334697815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2695.1572810431608</v>
      </c>
      <c r="D37" s="16">
        <f>D34*$D$12</f>
        <v>2731.9292610551392</v>
      </c>
      <c r="E37" s="16">
        <f>E34*$D$12</f>
        <v>2757.3736672290802</v>
      </c>
      <c r="F37" s="16">
        <f>F34*$D$12</f>
        <v>2794.1376897444852</v>
      </c>
      <c r="G37" s="16">
        <f>G34*$D$12</f>
        <v>2819.5830125045077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25309.465474553854</v>
      </c>
      <c r="D39" s="6">
        <f>(('Løntabel oktober 2019'!D36/37*$D$9))+($D$69*((37-$D$9)/37))</f>
        <v>25617.21462744171</v>
      </c>
      <c r="E39" s="6">
        <f>(('Løntabel oktober 2019'!E36/37*$D$9))+($D$69*((37-$D$9)/37))</f>
        <v>25830.253116330532</v>
      </c>
      <c r="F39" s="6">
        <f>(('Løntabel oktober 2019'!F36/37*$D$9))+($D$69*((37-$D$9)/37))</f>
        <v>26138.002269218388</v>
      </c>
      <c r="G39" s="6">
        <f>(('Løntabel oktober 2019'!G36/37*$D$9))+($D$69*((37-$D$9)/37))</f>
        <v>26350.960084628492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1392.020601100462</v>
      </c>
      <c r="D40" s="16">
        <f>D39*$D$11</f>
        <v>1408.946804509294</v>
      </c>
      <c r="E40" s="16">
        <f>E39*$D$11</f>
        <v>1420.6639213981794</v>
      </c>
      <c r="F40" s="16">
        <f>F39*$D$11</f>
        <v>1437.5901248070113</v>
      </c>
      <c r="G40" s="16">
        <f>G39*$D$11</f>
        <v>1449.3028046545671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23917.444873453391</v>
      </c>
      <c r="D41" s="16">
        <f>D39-D40</f>
        <v>24208.267822932416</v>
      </c>
      <c r="E41" s="16">
        <f>E39-E40</f>
        <v>24409.589194932352</v>
      </c>
      <c r="F41" s="16">
        <f>F39-F40</f>
        <v>24700.412144411377</v>
      </c>
      <c r="G41" s="16">
        <f>G39-G40</f>
        <v>24901.657279973926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2784.0412022009241</v>
      </c>
      <c r="D42" s="16">
        <f>D39*$D$12</f>
        <v>2817.893609018588</v>
      </c>
      <c r="E42" s="16">
        <f>E39*$D$12</f>
        <v>2841.3278427963587</v>
      </c>
      <c r="F42" s="16">
        <f>F39*$D$12</f>
        <v>2875.1802496140226</v>
      </c>
      <c r="G42" s="16">
        <f>G39*$D$12</f>
        <v>2898.6056093091343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25727.112073806871</v>
      </c>
      <c r="D43" s="6">
        <f>(('Løntabel oktober 2019'!D40/37*$D$9))+($D$69*((37-$D$9)/37))</f>
        <v>26020.29966378857</v>
      </c>
      <c r="E43" s="6">
        <f>(('Løntabel oktober 2019'!E40/37*$D$9))+($D$69*((37-$D$9)/37))</f>
        <v>26223.223715284807</v>
      </c>
      <c r="F43" s="6">
        <f>(('Løntabel oktober 2019'!F40/37*$D$9))+($D$69*((37-$D$9)/37))</f>
        <v>26516.330631787812</v>
      </c>
      <c r="G43" s="6">
        <f>(('Løntabel oktober 2019'!G40/37*$D$9))+($D$69*((37-$D$9)/37))</f>
        <v>26719.335356762764</v>
      </c>
    </row>
    <row r="44" spans="1:12" x14ac:dyDescent="0.2">
      <c r="A44" s="2"/>
      <c r="B44" s="2" t="s">
        <v>16</v>
      </c>
      <c r="C44" s="16">
        <f>C43*$D$11</f>
        <v>1414.991164059378</v>
      </c>
      <c r="D44" s="16">
        <f>D43*$D$11</f>
        <v>1431.1164815083714</v>
      </c>
      <c r="E44" s="16">
        <f>E43*$D$11</f>
        <v>1442.2773043406644</v>
      </c>
      <c r="F44" s="16">
        <f>F43*$D$11</f>
        <v>1458.3981847483296</v>
      </c>
      <c r="G44" s="16">
        <f>G43*$D$11</f>
        <v>1469.5634446219519</v>
      </c>
    </row>
    <row r="45" spans="1:12" x14ac:dyDescent="0.2">
      <c r="A45" s="2"/>
      <c r="B45" s="2" t="s">
        <v>22</v>
      </c>
      <c r="C45" s="16">
        <f>C43-C44</f>
        <v>24312.120909747493</v>
      </c>
      <c r="D45" s="16">
        <f>D43-D44</f>
        <v>24589.183182280198</v>
      </c>
      <c r="E45" s="16">
        <f>E43-E44</f>
        <v>24780.946410944143</v>
      </c>
      <c r="F45" s="16">
        <f>F43-F44</f>
        <v>25057.932447039482</v>
      </c>
      <c r="G45" s="16">
        <f>G43-G44</f>
        <v>25249.771912140812</v>
      </c>
    </row>
    <row r="46" spans="1:12" x14ac:dyDescent="0.2">
      <c r="A46" s="2"/>
      <c r="B46" s="2" t="s">
        <v>27</v>
      </c>
      <c r="C46" s="16">
        <f>C43*$D$12</f>
        <v>2829.982328118756</v>
      </c>
      <c r="D46" s="16">
        <f>D43*$D$12</f>
        <v>2862.2329630167428</v>
      </c>
      <c r="E46" s="16">
        <f>E43*$D$12</f>
        <v>2884.5546086813288</v>
      </c>
      <c r="F46" s="16">
        <f>F43*$D$12</f>
        <v>2916.7963694966593</v>
      </c>
      <c r="G46" s="16">
        <f>G43*$D$12</f>
        <v>2939.1268892439039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26153.809615798724</v>
      </c>
      <c r="D47" s="6">
        <f>(('Løntabel oktober 2019'!D44/37*$D$9))+($D$69*((37-$D$9)/37))</f>
        <v>26431.38145871201</v>
      </c>
      <c r="E47" s="6">
        <f>(('Løntabel oktober 2019'!E44/37*$D$9))+($D$69*((37-$D$9)/37))</f>
        <v>26623.646526834425</v>
      </c>
      <c r="F47" s="6">
        <f>(('Løntabel oktober 2019'!F44/37*$D$9))+($D$69*((37-$D$9)/37))</f>
        <v>26901.213714501977</v>
      </c>
      <c r="G47" s="6">
        <f>(('Løntabel oktober 2019'!G44/37*$D$9))+($D$69*((37-$D$9)/37))</f>
        <v>27093.398109145684</v>
      </c>
    </row>
    <row r="48" spans="1:12" x14ac:dyDescent="0.2">
      <c r="A48" s="2"/>
      <c r="B48" s="2" t="s">
        <v>16</v>
      </c>
      <c r="C48" s="16">
        <f>C47*$D$11</f>
        <v>1438.4595288689297</v>
      </c>
      <c r="D48" s="16">
        <f>D47*$D$11</f>
        <v>1453.7259802291605</v>
      </c>
      <c r="E48" s="16">
        <f>E47*$D$11</f>
        <v>1464.3005589758934</v>
      </c>
      <c r="F48" s="16">
        <f>F47*$D$11</f>
        <v>1479.5667542976087</v>
      </c>
      <c r="G48" s="16">
        <f>G47*$D$11</f>
        <v>1490.1368960030127</v>
      </c>
    </row>
    <row r="49" spans="1:7" x14ac:dyDescent="0.2">
      <c r="A49" s="2"/>
      <c r="B49" s="2" t="s">
        <v>22</v>
      </c>
      <c r="C49" s="16">
        <f>C47-C48</f>
        <v>24715.350086929793</v>
      </c>
      <c r="D49" s="16">
        <f>D47-D48</f>
        <v>24977.655478482851</v>
      </c>
      <c r="E49" s="16">
        <f>E47-E48</f>
        <v>25159.345967858531</v>
      </c>
      <c r="F49" s="16">
        <f>F47-F48</f>
        <v>25421.646960204369</v>
      </c>
      <c r="G49" s="16">
        <f>G47-G48</f>
        <v>25603.261213142672</v>
      </c>
    </row>
    <row r="50" spans="1:7" x14ac:dyDescent="0.2">
      <c r="A50" s="2"/>
      <c r="B50" s="2" t="s">
        <v>27</v>
      </c>
      <c r="C50" s="16">
        <f>C47*$D$12</f>
        <v>2876.9190577378595</v>
      </c>
      <c r="D50" s="16">
        <f>D47*$D$12</f>
        <v>2907.4519604583211</v>
      </c>
      <c r="E50" s="16">
        <f>E47*$D$12</f>
        <v>2928.6011179517868</v>
      </c>
      <c r="F50" s="16">
        <f>F47*$D$12</f>
        <v>2959.1335085952173</v>
      </c>
      <c r="G50" s="16">
        <f>G47*$D$12</f>
        <v>2980.2737920060254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26590.17711735691</v>
      </c>
      <c r="D52" s="6">
        <f>(('Løntabel oktober 2019'!D49/37*$D$9))+($D$69*((37-$D$9)/37))</f>
        <v>26851.327252108105</v>
      </c>
      <c r="E52" s="6">
        <f>(('Løntabel oktober 2019'!E49/37*$D$9))+($D$69*((37-$D$9)/37))</f>
        <v>27032.056012775782</v>
      </c>
      <c r="F52" s="6">
        <f>(('Løntabel oktober 2019'!F49/37*$D$9))+($D$69*((37-$D$9)/37))</f>
        <v>27293.206147526969</v>
      </c>
      <c r="G52" s="6">
        <f>(('Løntabel oktober 2019'!G49/37*$D$9))+($D$69*((37-$D$9)/37))</f>
        <v>27473.934908194642</v>
      </c>
    </row>
    <row r="53" spans="1:7" x14ac:dyDescent="0.2">
      <c r="A53" s="2"/>
      <c r="B53" s="2" t="s">
        <v>16</v>
      </c>
      <c r="C53" s="16">
        <f>C52*$D$11</f>
        <v>1462.4597414546301</v>
      </c>
      <c r="D53" s="16">
        <f>D52*$D$11</f>
        <v>1476.8229988659457</v>
      </c>
      <c r="E53" s="16">
        <f>E52*$D$11</f>
        <v>1486.763080702668</v>
      </c>
      <c r="F53" s="16">
        <f>F52*$D$11</f>
        <v>1501.1263381139834</v>
      </c>
      <c r="G53" s="16">
        <f>G52*$D$11</f>
        <v>1511.0664199507053</v>
      </c>
    </row>
    <row r="54" spans="1:7" x14ac:dyDescent="0.2">
      <c r="A54" s="2"/>
      <c r="B54" s="2" t="s">
        <v>22</v>
      </c>
      <c r="C54" s="16">
        <f>C52-C53</f>
        <v>25127.717375902281</v>
      </c>
      <c r="D54" s="16">
        <f>D52-D53</f>
        <v>25374.504253242161</v>
      </c>
      <c r="E54" s="16">
        <f>E52-E53</f>
        <v>25545.292932073113</v>
      </c>
      <c r="F54" s="16">
        <f>F52-F53</f>
        <v>25792.079809412986</v>
      </c>
      <c r="G54" s="16">
        <f>G52-G53</f>
        <v>25962.868488243937</v>
      </c>
    </row>
    <row r="55" spans="1:7" x14ac:dyDescent="0.2">
      <c r="A55" s="2"/>
      <c r="B55" s="2" t="s">
        <v>27</v>
      </c>
      <c r="C55" s="16">
        <f>C52*$D$12</f>
        <v>2924.9194829092603</v>
      </c>
      <c r="D55" s="16">
        <f>D52*$D$12</f>
        <v>2953.6459977318914</v>
      </c>
      <c r="E55" s="16">
        <f>E52*$D$12</f>
        <v>2973.5261614053361</v>
      </c>
      <c r="F55" s="16">
        <f>F52*$D$12</f>
        <v>3002.2526762279667</v>
      </c>
      <c r="G55" s="16">
        <f>G52*$D$12</f>
        <v>3022.1328399014105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30477.690877537334</v>
      </c>
      <c r="D58" s="6">
        <f>(('Løntabel oktober 2019'!D55/37*$D$9))+($D$69*((37-$D$9)/37))</f>
        <v>30566.986334278346</v>
      </c>
      <c r="E58" s="6">
        <f>(('Løntabel oktober 2019'!E55/37*$D$9))+($D$69*((37-$D$9)/37))</f>
        <v>30628.765237713505</v>
      </c>
      <c r="F58" s="6">
        <f>(('Løntabel oktober 2019'!F55/37*$D$9))+($D$69*((37-$D$9)/37))</f>
        <v>30718.067591522125</v>
      </c>
      <c r="G58" s="6">
        <f>(('Løntabel oktober 2019'!G55/37*$D$9))+($D$69*((37-$D$9)/37))</f>
        <v>30779.944149688443</v>
      </c>
    </row>
    <row r="59" spans="1:7" x14ac:dyDescent="0.2">
      <c r="A59" s="2"/>
      <c r="B59" s="2" t="s">
        <v>16</v>
      </c>
      <c r="C59" s="16">
        <f>C58*$D$11</f>
        <v>1676.2729982645533</v>
      </c>
      <c r="D59" s="16">
        <f>D58*$D$11</f>
        <v>1681.184248385309</v>
      </c>
      <c r="E59" s="16">
        <f>E58*$D$11</f>
        <v>1684.5820880742428</v>
      </c>
      <c r="F59" s="16">
        <f>F58*$D$11</f>
        <v>1689.493717533717</v>
      </c>
      <c r="G59" s="16">
        <f>G58*$D$11</f>
        <v>1692.8969282328644</v>
      </c>
    </row>
    <row r="60" spans="1:7" x14ac:dyDescent="0.2">
      <c r="A60" s="2"/>
      <c r="B60" s="2" t="s">
        <v>22</v>
      </c>
      <c r="C60" s="16">
        <f>C58-C59</f>
        <v>28801.41787927278</v>
      </c>
      <c r="D60" s="16">
        <f>D58-D59</f>
        <v>28885.802085893036</v>
      </c>
      <c r="E60" s="16">
        <f>E58-E59</f>
        <v>28944.183149639262</v>
      </c>
      <c r="F60" s="16">
        <f>F58-F59</f>
        <v>29028.573873988407</v>
      </c>
      <c r="G60" s="16">
        <f>G58-G59</f>
        <v>29087.047221455578</v>
      </c>
    </row>
    <row r="61" spans="1:7" x14ac:dyDescent="0.2">
      <c r="A61" s="2"/>
      <c r="B61" s="2" t="s">
        <v>27</v>
      </c>
      <c r="C61" s="16">
        <f>C58*$D$12</f>
        <v>3352.5459965291066</v>
      </c>
      <c r="D61" s="16">
        <f>D58*$D$12</f>
        <v>3362.3684967706181</v>
      </c>
      <c r="E61" s="16">
        <f>E58*$D$12</f>
        <v>3369.1641761484857</v>
      </c>
      <c r="F61" s="16">
        <f>F58*$D$12</f>
        <v>3378.987435067434</v>
      </c>
      <c r="G61" s="16">
        <f>G58*$D$12</f>
        <v>3385.7938564657288</v>
      </c>
    </row>
    <row r="62" spans="1:7" x14ac:dyDescent="0.2">
      <c r="A62" s="2" t="s">
        <v>28</v>
      </c>
      <c r="E62" s="10"/>
    </row>
    <row r="69" spans="1:4" x14ac:dyDescent="0.2">
      <c r="A69" s="31" t="s">
        <v>86</v>
      </c>
      <c r="B69" s="31"/>
      <c r="C69" s="31"/>
      <c r="D69" s="32">
        <f>250.067204108229*(1+'Løntabel oktober 2018'!E63+'Løntabel oktober 2019'!E63)</f>
        <v>263.39578608719756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1.2816861293078796E-2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25707.707028033125</v>
      </c>
      <c r="D15" s="6">
        <f>+'Løntabel oktober 2017'!D10*(100%+'Løntabel oktober 2018'!$E$63+'Løntabel oktober 2019'!$E$63+$E$63)</f>
        <v>26128.702118144549</v>
      </c>
      <c r="E15" s="6">
        <f>+'Løntabel oktober 2017'!E10*(100%+'Løntabel oktober 2018'!$E$63+'Løntabel oktober 2019'!$E$63+$E$63)</f>
        <v>26420.178353882038</v>
      </c>
      <c r="F15" s="6">
        <f>+'Løntabel oktober 2017'!F10*(100%+'Løntabel oktober 2018'!$E$63+'Løntabel oktober 2019'!$E$63+$E$63)</f>
        <v>26841.185461408862</v>
      </c>
      <c r="G15" s="6">
        <f>+'Løntabel oktober 2017'!G10*(100%+'Løntabel oktober 2018'!$E$63+'Løntabel oktober 2019'!$E$63+$E$63)</f>
        <v>27132.673950615303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1413.923886541822</v>
      </c>
      <c r="D16" s="16">
        <f t="shared" ref="D16:G16" si="0">D15*$D$9</f>
        <v>1437.0786164979502</v>
      </c>
      <c r="E16" s="16">
        <f t="shared" si="0"/>
        <v>1453.1098094635122</v>
      </c>
      <c r="F16" s="16">
        <f t="shared" si="0"/>
        <v>1476.2652003774874</v>
      </c>
      <c r="G16" s="16">
        <f t="shared" si="0"/>
        <v>1492.2970672838417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24293.783141491302</v>
      </c>
      <c r="D17" s="16">
        <f>D15-D16</f>
        <v>24691.623501646598</v>
      </c>
      <c r="E17" s="16">
        <f>E15-E16</f>
        <v>24967.068544418526</v>
      </c>
      <c r="F17" s="16">
        <f>F15-F16</f>
        <v>25364.920261031373</v>
      </c>
      <c r="G17" s="16">
        <f>G15-G16</f>
        <v>25640.376883331461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2827.8477730836439</v>
      </c>
      <c r="D18" s="16">
        <f>D15*$D$10</f>
        <v>2874.1572329959004</v>
      </c>
      <c r="E18" s="16">
        <f>E15*$D$10</f>
        <v>2906.2196189270244</v>
      </c>
      <c r="F18" s="16">
        <f>F15*$D$10</f>
        <v>2952.5304007549748</v>
      </c>
      <c r="G18" s="16">
        <f>G15*$D$10</f>
        <v>2984.5941345676833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27746.496771665126</v>
      </c>
      <c r="D21" s="6">
        <f>+'Løntabel oktober 2017'!D16*(100%+'Løntabel oktober 2018'!$E$63+'Løntabel oktober 2019'!$E$63+$E$63)</f>
        <v>28164.899606514398</v>
      </c>
      <c r="E21" s="6">
        <f>+'Løntabel oktober 2017'!E16*(100%+'Løntabel oktober 2018'!$E$63+'Løntabel oktober 2019'!$E$63+$E$63)</f>
        <v>28454.616703532658</v>
      </c>
      <c r="F21" s="6">
        <f>+'Løntabel oktober 2017'!F16*(100%+'Løntabel oktober 2018'!$E$63+'Løntabel oktober 2019'!$E$63+$E$63)</f>
        <v>28873.019538381926</v>
      </c>
      <c r="G21" s="6">
        <f>+'Løntabel oktober 2017'!G16*(100%+'Løntabel oktober 2018'!$E$63+'Løntabel oktober 2019'!$E$63+$E$63)</f>
        <v>29162.624330139934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1526.0573224415818</v>
      </c>
      <c r="D22" s="16">
        <f t="shared" ref="D22:G22" si="1">D21*$D$9</f>
        <v>1549.0694783582919</v>
      </c>
      <c r="E22" s="16">
        <f t="shared" si="1"/>
        <v>1565.0039186942961</v>
      </c>
      <c r="F22" s="16">
        <f t="shared" si="1"/>
        <v>1588.0160746110059</v>
      </c>
      <c r="G22" s="16">
        <f t="shared" si="1"/>
        <v>1603.9443381576964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26220.439449223544</v>
      </c>
      <c r="D23" s="16">
        <f>D21-D22</f>
        <v>26615.830128156107</v>
      </c>
      <c r="E23" s="16">
        <f>E21-E22</f>
        <v>26889.612784838362</v>
      </c>
      <c r="F23" s="16">
        <f>F21-F22</f>
        <v>27285.003463770921</v>
      </c>
      <c r="G23" s="16">
        <f>G21-G22</f>
        <v>27558.679991982237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3052.1146448831637</v>
      </c>
      <c r="D24" s="16">
        <f>D21*$D$10</f>
        <v>3098.1389567165838</v>
      </c>
      <c r="E24" s="16">
        <f>E21*$D$10</f>
        <v>3130.0078373885922</v>
      </c>
      <c r="F24" s="16">
        <f>F21*$D$10</f>
        <v>3176.0321492220119</v>
      </c>
      <c r="G24" s="16">
        <f>G21*$D$10</f>
        <v>3207.8886763153928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28193.70244349428</v>
      </c>
      <c r="D26" s="6">
        <f>+'Løntabel oktober 2017'!D21*(100%+'Løntabel oktober 2018'!$E$63+'Løntabel oktober 2019'!$E$63+$E$63)</f>
        <v>28599.008785432237</v>
      </c>
      <c r="E26" s="6">
        <f>+'Løntabel oktober 2017'!E21*(100%+'Løntabel oktober 2018'!$E$63+'Løntabel oktober 2019'!$E$63+$E$63)</f>
        <v>28879.573689478217</v>
      </c>
      <c r="F26" s="6">
        <f>+'Løntabel oktober 2017'!F21*(100%+'Løntabel oktober 2018'!$E$63+'Løntabel oktober 2019'!$E$63+$E$63)</f>
        <v>29285.092043862303</v>
      </c>
      <c r="G26" s="6">
        <f>+'Løntabel oktober 2017'!G21*(100%+'Løntabel oktober 2018'!$E$63+'Løntabel oktober 2019'!$E$63+$E$63)</f>
        <v>29565.64569324347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1550.6536343921855</v>
      </c>
      <c r="D27" s="16">
        <f t="shared" ref="D27:G27" si="2">D26*$D$9</f>
        <v>1572.945483198773</v>
      </c>
      <c r="E27" s="16">
        <f t="shared" si="2"/>
        <v>1588.3765529213019</v>
      </c>
      <c r="F27" s="16">
        <f t="shared" si="2"/>
        <v>1610.6800624124267</v>
      </c>
      <c r="G27" s="16">
        <f t="shared" si="2"/>
        <v>1626.1105131283909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26643.048809102092</v>
      </c>
      <c r="D28" s="16">
        <f>D26-D27</f>
        <v>27026.063302233466</v>
      </c>
      <c r="E28" s="16">
        <f>E26-E27</f>
        <v>27291.197136556915</v>
      </c>
      <c r="F28" s="16">
        <f>F26-F27</f>
        <v>27674.411981449877</v>
      </c>
      <c r="G28" s="16">
        <f>G26-G27</f>
        <v>27939.535180115079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3101.307268784371</v>
      </c>
      <c r="D29" s="16">
        <f>D26*$D$10</f>
        <v>3145.890966397546</v>
      </c>
      <c r="E29" s="16">
        <f>E26*$D$10</f>
        <v>3176.7531058426039</v>
      </c>
      <c r="F29" s="16">
        <f>F26*$D$10</f>
        <v>3221.3601248248533</v>
      </c>
      <c r="G29" s="16">
        <f>G26*$D$10</f>
        <v>3252.2210262567819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28651.19399929616</v>
      </c>
      <c r="D31" s="6">
        <f>+'Løntabel oktober 2017'!D26*(100%+'Løntabel oktober 2018'!$E$63+'Løntabel oktober 2019'!$E$63+$E$63)</f>
        <v>29042.671672885012</v>
      </c>
      <c r="E31" s="6">
        <f>+'Løntabel oktober 2017'!E26*(100%+'Løntabel oktober 2018'!$E$63+'Løntabel oktober 2019'!$E$63+$E$63)</f>
        <v>29313.555017528939</v>
      </c>
      <c r="F31" s="6">
        <f>+'Løntabel oktober 2017'!F26*(100%+'Løntabel oktober 2018'!$E$63+'Løntabel oktober 2019'!$E$63+$E$63)</f>
        <v>29704.947974922332</v>
      </c>
      <c r="G31" s="6">
        <f>+'Løntabel oktober 2017'!G26*(100%+'Løntabel oktober 2018'!$E$63+'Løntabel oktober 2019'!$E$63+$E$63)</f>
        <v>29975.841077620804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1575.8156699612889</v>
      </c>
      <c r="D32" s="16">
        <f t="shared" ref="D32:G32" si="3">D31*$D$9</f>
        <v>1597.3469420086756</v>
      </c>
      <c r="E32" s="16">
        <f t="shared" si="3"/>
        <v>1612.2455259640917</v>
      </c>
      <c r="F32" s="16">
        <f t="shared" si="3"/>
        <v>1633.7721386207284</v>
      </c>
      <c r="G32" s="16">
        <f t="shared" si="3"/>
        <v>1648.6712592691442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27075.378329334872</v>
      </c>
      <c r="D33" s="16">
        <f>D31-D32</f>
        <v>27445.324730876335</v>
      </c>
      <c r="E33" s="16">
        <f>E31-E32</f>
        <v>27701.309491564847</v>
      </c>
      <c r="F33" s="16">
        <f>F31-F32</f>
        <v>28071.175836301605</v>
      </c>
      <c r="G33" s="16">
        <f>G31-G32</f>
        <v>28327.16981835166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3151.6313399225778</v>
      </c>
      <c r="D34" s="16">
        <f>D31*$D$10</f>
        <v>3194.6938840173511</v>
      </c>
      <c r="E34" s="16">
        <f>E31*$D$10</f>
        <v>3224.4910519281834</v>
      </c>
      <c r="F34" s="16">
        <f>F31*$D$10</f>
        <v>3267.5442772414567</v>
      </c>
      <c r="G34" s="16">
        <f>G31*$D$10</f>
        <v>3297.3425185382885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29597.459896943263</v>
      </c>
      <c r="D36" s="6">
        <f>+'Løntabel oktober 2017'!D31*(100%+'Løntabel oktober 2018'!$E$63+'Løntabel oktober 2019'!$E$63+$E$63)</f>
        <v>29957.855542270103</v>
      </c>
      <c r="E36" s="6">
        <f>+'Løntabel oktober 2017'!E31*(100%+'Løntabel oktober 2018'!$E$63+'Løntabel oktober 2019'!$E$63+$E$63)</f>
        <v>30207.338418054067</v>
      </c>
      <c r="F36" s="6">
        <f>+'Løntabel oktober 2017'!F31*(100%+'Løntabel oktober 2018'!$E$63+'Løntabel oktober 2019'!$E$63+$E$63)</f>
        <v>30567.734063380904</v>
      </c>
      <c r="G36" s="6">
        <f>+'Løntabel oktober 2017'!G31*(100%+'Løntabel oktober 2018'!$E$63+'Løntabel oktober 2019'!$E$63+$E$63)</f>
        <v>30817.122464914821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1627.8602943318795</v>
      </c>
      <c r="D37" s="16">
        <f t="shared" ref="D37:G37" si="4">D36*$D$9</f>
        <v>1647.6820548248556</v>
      </c>
      <c r="E37" s="16">
        <f t="shared" si="4"/>
        <v>1661.4036129929736</v>
      </c>
      <c r="F37" s="16">
        <f t="shared" si="4"/>
        <v>1681.2253734859496</v>
      </c>
      <c r="G37" s="16">
        <f t="shared" si="4"/>
        <v>1694.9417355703151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27969.599602611383</v>
      </c>
      <c r="D38" s="16">
        <f>D36-D37</f>
        <v>28310.173487445249</v>
      </c>
      <c r="E38" s="16">
        <f>E36-E37</f>
        <v>28545.934805061093</v>
      </c>
      <c r="F38" s="16">
        <f>F36-F37</f>
        <v>28886.508689894952</v>
      </c>
      <c r="G38" s="16">
        <f>G36-G37</f>
        <v>29122.180729344505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3255.7205886637589</v>
      </c>
      <c r="D39" s="16">
        <f>D36*$D$10</f>
        <v>3295.3641096497113</v>
      </c>
      <c r="E39" s="16">
        <f>E36*$D$10</f>
        <v>3322.8072259859473</v>
      </c>
      <c r="F39" s="16">
        <f>F36*$D$10</f>
        <v>3362.4507469718992</v>
      </c>
      <c r="G39" s="16">
        <f>G36*$D$10</f>
        <v>3389.8834711406303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30086.553089382363</v>
      </c>
      <c r="D40" s="6">
        <f>+'Løntabel oktober 2017'!D35*(100%+'Løntabel oktober 2018'!$E$63+'Løntabel oktober 2019'!$E$63+$E$63)</f>
        <v>30429.896132577611</v>
      </c>
      <c r="E40" s="6">
        <f>+'Løntabel oktober 2017'!E35*(100%+'Løntabel oktober 2018'!$E$63+'Løntabel oktober 2019'!$E$63+$E$63)</f>
        <v>30667.534299263232</v>
      </c>
      <c r="F40" s="6">
        <f>+'Løntabel oktober 2017'!F35*(100%+'Løntabel oktober 2018'!$E$63+'Løntabel oktober 2019'!$E$63+$E$63)</f>
        <v>31010.782868208447</v>
      </c>
      <c r="G40" s="6">
        <f>+'Løntabel oktober 2017'!G35*(100%+'Løntabel oktober 2018'!$E$63+'Løntabel oktober 2019'!$E$63+$E$63)</f>
        <v>31248.515509144119</v>
      </c>
    </row>
    <row r="41" spans="1:15" x14ac:dyDescent="0.2">
      <c r="A41" s="2"/>
      <c r="B41" s="2" t="s">
        <v>16</v>
      </c>
      <c r="C41" s="16">
        <f>C40*$D$9</f>
        <v>1654.7604199160301</v>
      </c>
      <c r="D41" s="16">
        <f t="shared" ref="D41:G41" si="5">D40*$D$9</f>
        <v>1673.6442872917687</v>
      </c>
      <c r="E41" s="16">
        <f t="shared" si="5"/>
        <v>1686.7143864594777</v>
      </c>
      <c r="F41" s="16">
        <f t="shared" si="5"/>
        <v>1705.5930577514646</v>
      </c>
      <c r="G41" s="16">
        <f t="shared" si="5"/>
        <v>1718.6683530029266</v>
      </c>
    </row>
    <row r="42" spans="1:15" x14ac:dyDescent="0.2">
      <c r="A42" s="2"/>
      <c r="B42" s="2" t="s">
        <v>22</v>
      </c>
      <c r="C42" s="16">
        <f>C40-C41</f>
        <v>28431.792669466333</v>
      </c>
      <c r="D42" s="16">
        <f>D40-D41</f>
        <v>28756.251845285842</v>
      </c>
      <c r="E42" s="16">
        <f>E40-E41</f>
        <v>28980.819912803756</v>
      </c>
      <c r="F42" s="16">
        <f>F40-F41</f>
        <v>29305.189810456985</v>
      </c>
      <c r="G42" s="16">
        <f>G40-G41</f>
        <v>29529.847156141193</v>
      </c>
    </row>
    <row r="43" spans="1:15" x14ac:dyDescent="0.2">
      <c r="A43" s="2"/>
      <c r="B43" s="2" t="s">
        <v>27</v>
      </c>
      <c r="C43" s="16">
        <f>C40*$D$10</f>
        <v>3309.5208398320601</v>
      </c>
      <c r="D43" s="16">
        <f>D40*$D$10</f>
        <v>3347.2885745835374</v>
      </c>
      <c r="E43" s="16">
        <f>E40*$D$10</f>
        <v>3373.4287729189555</v>
      </c>
      <c r="F43" s="16">
        <f>F40*$D$10</f>
        <v>3411.1861155029292</v>
      </c>
      <c r="G43" s="16">
        <f>G40*$D$10</f>
        <v>3437.3367060058531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30586.245564771783</v>
      </c>
      <c r="D44" s="6">
        <f>+'Løntabel oktober 2017'!D39*(100%+'Løntabel oktober 2018'!$E$63+'Løntabel oktober 2019'!$E$63+$E$63)</f>
        <v>30911.301482919993</v>
      </c>
      <c r="E44" s="6">
        <f>+'Løntabel oktober 2017'!E39*(100%+'Løntabel oktober 2018'!$E$63+'Løntabel oktober 2019'!$E$63+$E$63)</f>
        <v>31136.457239319541</v>
      </c>
      <c r="F44" s="6">
        <f>+'Løntabel oktober 2017'!F39*(100%+'Løntabel oktober 2018'!$E$63+'Løntabel oktober 2019'!$E$63+$E$63)</f>
        <v>31461.507705851465</v>
      </c>
      <c r="G44" s="6">
        <f>+'Løntabel oktober 2017'!G39*(100%+'Løntabel oktober 2018'!$E$63+'Løntabel oktober 2019'!$E$63+$E$63)</f>
        <v>31686.568988000978</v>
      </c>
    </row>
    <row r="45" spans="1:15" x14ac:dyDescent="0.2">
      <c r="A45" s="2"/>
      <c r="B45" s="2" t="s">
        <v>16</v>
      </c>
      <c r="C45" s="16">
        <f>C44*$D$9</f>
        <v>1682.2435060624482</v>
      </c>
      <c r="D45" s="16">
        <f t="shared" ref="D45:G45" si="6">D44*$D$9</f>
        <v>1700.1215815605997</v>
      </c>
      <c r="E45" s="16">
        <f t="shared" si="6"/>
        <v>1712.5051481625749</v>
      </c>
      <c r="F45" s="16">
        <f t="shared" si="6"/>
        <v>1730.3829238218307</v>
      </c>
      <c r="G45" s="16">
        <f t="shared" si="6"/>
        <v>1742.7612943400538</v>
      </c>
    </row>
    <row r="46" spans="1:15" x14ac:dyDescent="0.2">
      <c r="A46" s="2"/>
      <c r="B46" s="2" t="s">
        <v>22</v>
      </c>
      <c r="C46" s="16">
        <f>C44-C45</f>
        <v>28904.002058709335</v>
      </c>
      <c r="D46" s="16">
        <f>D44-D45</f>
        <v>29211.179901359392</v>
      </c>
      <c r="E46" s="16">
        <f>E44-E45</f>
        <v>29423.952091156967</v>
      </c>
      <c r="F46" s="16">
        <f>F44-F45</f>
        <v>29731.124782029634</v>
      </c>
      <c r="G46" s="16">
        <f>G44-G45</f>
        <v>29943.807693660925</v>
      </c>
      <c r="O46" s="2"/>
    </row>
    <row r="47" spans="1:15" x14ac:dyDescent="0.2">
      <c r="A47" s="2"/>
      <c r="B47" s="2" t="s">
        <v>27</v>
      </c>
      <c r="C47" s="16">
        <f>C44*$D$10</f>
        <v>3364.4870121248964</v>
      </c>
      <c r="D47" s="16">
        <f>D44*$D$10</f>
        <v>3400.2431631211994</v>
      </c>
      <c r="E47" s="16">
        <f>E44*$D$10</f>
        <v>3425.0102963251497</v>
      </c>
      <c r="F47" s="16">
        <f>F44*$D$10</f>
        <v>3460.7658476436613</v>
      </c>
      <c r="G47" s="16">
        <f>G44*$D$10</f>
        <v>3485.5225886801077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31097.262234835638</v>
      </c>
      <c r="D49" s="6">
        <f>+'Løntabel oktober 2017'!D44*(100%+'Løntabel oktober 2018'!$E$63+'Løntabel oktober 2019'!$E$63+$E$63)</f>
        <v>31403.087191485134</v>
      </c>
      <c r="E49" s="6">
        <f>+'Løntabel oktober 2017'!E44*(100%+'Løntabel oktober 2018'!$E$63+'Løntabel oktober 2019'!$E$63+$E$63)</f>
        <v>31614.733130129458</v>
      </c>
      <c r="F49" s="6">
        <f>+'Løntabel oktober 2017'!F44*(100%+'Løntabel oktober 2018'!$E$63+'Løntabel oktober 2019'!$E$63+$E$63)</f>
        <v>31920.55808677895</v>
      </c>
      <c r="G49" s="6">
        <f>+'Løntabel oktober 2017'!G44*(100%+'Løntabel oktober 2018'!$E$63+'Løntabel oktober 2019'!$E$63+$E$63)</f>
        <v>32132.204025423271</v>
      </c>
      <c r="O49" s="17"/>
    </row>
    <row r="50" spans="1:15" x14ac:dyDescent="0.2">
      <c r="A50" s="2"/>
      <c r="B50" s="2" t="s">
        <v>16</v>
      </c>
      <c r="C50" s="16">
        <f>C49*$D$9</f>
        <v>1710.3494229159601</v>
      </c>
      <c r="D50" s="16">
        <f t="shared" ref="D50:G50" si="7">D49*$D$9</f>
        <v>1727.1697955316824</v>
      </c>
      <c r="E50" s="16">
        <f t="shared" si="7"/>
        <v>1738.8103221571203</v>
      </c>
      <c r="F50" s="16">
        <f t="shared" si="7"/>
        <v>1755.6306947728424</v>
      </c>
      <c r="G50" s="16">
        <f t="shared" si="7"/>
        <v>1767.27122139828</v>
      </c>
      <c r="O50" s="17"/>
    </row>
    <row r="51" spans="1:15" x14ac:dyDescent="0.2">
      <c r="A51" s="2"/>
      <c r="B51" s="2" t="s">
        <v>22</v>
      </c>
      <c r="C51" s="16">
        <f>C49-C50</f>
        <v>29386.912811919679</v>
      </c>
      <c r="D51" s="16">
        <f>D49-D50</f>
        <v>29675.917395953453</v>
      </c>
      <c r="E51" s="16">
        <f>E49-E50</f>
        <v>29875.922807972336</v>
      </c>
      <c r="F51" s="16">
        <f>F49-F50</f>
        <v>30164.92739200611</v>
      </c>
      <c r="G51" s="16">
        <f>G49-G50</f>
        <v>30364.932804024989</v>
      </c>
      <c r="O51" s="13"/>
    </row>
    <row r="52" spans="1:15" x14ac:dyDescent="0.2">
      <c r="A52" s="2"/>
      <c r="B52" s="2" t="s">
        <v>27</v>
      </c>
      <c r="C52" s="16">
        <f>C49*$D$10</f>
        <v>3420.6988458319202</v>
      </c>
      <c r="D52" s="16">
        <f>D49*$D$10</f>
        <v>3454.3395910633649</v>
      </c>
      <c r="E52" s="16">
        <f>E49*$D$10</f>
        <v>3477.6206443142405</v>
      </c>
      <c r="F52" s="16">
        <f>F49*$D$10</f>
        <v>3511.2613895456848</v>
      </c>
      <c r="G52" s="16">
        <f>G49*$D$10</f>
        <v>3534.54244279656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35649.811014158295</v>
      </c>
      <c r="D55" s="6">
        <f>+'Løntabel oktober 2017'!D50*(100%+'Løntabel oktober 2018'!$E$63+'Løntabel oktober 2019'!$E$63+$E$63)</f>
        <v>35754.382199667474</v>
      </c>
      <c r="E55" s="6">
        <f>+'Løntabel oktober 2017'!E50*(100%+'Løntabel oktober 2018'!$E$63+'Løntabel oktober 2019'!$E$63+$E$63)</f>
        <v>35826.729588968694</v>
      </c>
      <c r="F55" s="6">
        <f>+'Løntabel oktober 2017'!F50*(100%+'Løntabel oktober 2018'!$E$63+'Løntabel oktober 2019'!$E$63+$E$63)</f>
        <v>35931.308851423375</v>
      </c>
      <c r="G55" s="6">
        <f>+'Løntabel oktober 2017'!G50*(100%+'Løntabel oktober 2018'!$E$63+'Løntabel oktober 2019'!$E$63+$E$63)</f>
        <v>36003.770601201388</v>
      </c>
      <c r="O55" s="17"/>
    </row>
    <row r="56" spans="1:15" x14ac:dyDescent="0.2">
      <c r="A56" s="2"/>
      <c r="B56" s="2" t="s">
        <v>16</v>
      </c>
      <c r="C56" s="16">
        <f>C55*$D$9</f>
        <v>1960.7396057787062</v>
      </c>
      <c r="D56" s="16">
        <f t="shared" ref="D56:G56" si="8">D55*$D$9</f>
        <v>1966.491020981711</v>
      </c>
      <c r="E56" s="16">
        <f t="shared" si="8"/>
        <v>1970.4701273932781</v>
      </c>
      <c r="F56" s="16">
        <f t="shared" si="8"/>
        <v>1976.2219868282857</v>
      </c>
      <c r="G56" s="16">
        <f t="shared" si="8"/>
        <v>1980.2073830660763</v>
      </c>
      <c r="O56" s="17"/>
    </row>
    <row r="57" spans="1:15" x14ac:dyDescent="0.2">
      <c r="A57" s="2"/>
      <c r="B57" s="2" t="s">
        <v>22</v>
      </c>
      <c r="C57" s="16">
        <f>C55-C56</f>
        <v>33689.07140837959</v>
      </c>
      <c r="D57" s="16">
        <f>D55-D56</f>
        <v>33787.891178685764</v>
      </c>
      <c r="E57" s="16">
        <f>E55-E56</f>
        <v>33856.259461575413</v>
      </c>
      <c r="F57" s="16">
        <f>F55-F56</f>
        <v>33955.08686459509</v>
      </c>
      <c r="G57" s="16">
        <f>G55-G56</f>
        <v>34023.563218135314</v>
      </c>
    </row>
    <row r="58" spans="1:15" x14ac:dyDescent="0.2">
      <c r="A58" s="2"/>
      <c r="B58" s="2" t="s">
        <v>27</v>
      </c>
      <c r="C58" s="16">
        <f>C55*$D$10</f>
        <v>3921.4792115574123</v>
      </c>
      <c r="D58" s="16">
        <f>D55*$D$10</f>
        <v>3932.982041963422</v>
      </c>
      <c r="E58" s="16">
        <f>E55*$D$10</f>
        <v>3940.9402547865561</v>
      </c>
      <c r="F58" s="16">
        <f>F55*$D$10</f>
        <v>3952.4439736565714</v>
      </c>
      <c r="G58" s="16">
        <f>G55*$D$10</f>
        <v>3960.4147661321526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0.37</v>
      </c>
      <c r="F62" s="2"/>
      <c r="G62" s="21"/>
    </row>
    <row r="63" spans="1:15" x14ac:dyDescent="0.2">
      <c r="A63" s="14" t="s">
        <v>69</v>
      </c>
      <c r="D63" s="18">
        <f>+D61+D62</f>
        <v>1.35</v>
      </c>
      <c r="E63" s="24">
        <f>+D63/100</f>
        <v>1.3500000000000002E-2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69"/>
  <sheetViews>
    <sheetView workbookViewId="0">
      <selection activeCell="G7" sqref="G7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2">
        <f>+'Løntabel oktober 2020'!D7</f>
        <v>1.2816861293078796E-2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2020'!C15/37*$D$9))+($D$69*((37-$D$9)/37))</f>
        <v>22269.742793615493</v>
      </c>
      <c r="D18" s="6">
        <f>(('Løntabel oktober 2020'!D15/37*$D$9))+($D$69*((37-$D$9)/37))</f>
        <v>22633.846655333484</v>
      </c>
      <c r="E18" s="6">
        <f>(('Løntabel oktober 2020'!E15/37*$D$9))+($D$69*((37-$D$9)/37))</f>
        <v>22885.934210565905</v>
      </c>
      <c r="F18" s="6">
        <f>(('Løntabel oktober 2020'!F15/37*$D$9))+($D$69*((37-$D$9)/37))</f>
        <v>23250.048465724241</v>
      </c>
      <c r="G18" s="6">
        <f>(('Løntabel oktober 2020'!G15/37*$D$9))+($D$69*((37-$D$9)/37))</f>
        <v>23502.146618551433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1224.8358536488522</v>
      </c>
      <c r="D19" s="16">
        <f>D18*$D$11</f>
        <v>1244.8615660433416</v>
      </c>
      <c r="E19" s="16">
        <f>E18*$D$11</f>
        <v>1258.7263815811248</v>
      </c>
      <c r="F19" s="16">
        <f>F18*$D$11</f>
        <v>1278.7526656148332</v>
      </c>
      <c r="G19" s="16">
        <f>G18*$D$11</f>
        <v>1292.6180640203288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21044.90693996664</v>
      </c>
      <c r="D20" s="16">
        <f>D18-D19</f>
        <v>21388.985089290141</v>
      </c>
      <c r="E20" s="16">
        <f>E18-E19</f>
        <v>21627.207828984781</v>
      </c>
      <c r="F20" s="16">
        <f>F18-F19</f>
        <v>21971.295800109408</v>
      </c>
      <c r="G20" s="16">
        <f>G18-G19</f>
        <v>22209.528554531105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2449.6717072977044</v>
      </c>
      <c r="D21" s="16">
        <f>D18*$D$12</f>
        <v>2489.7231320866831</v>
      </c>
      <c r="E21" s="16">
        <f>E18*$D$12</f>
        <v>2517.4527631622495</v>
      </c>
      <c r="F21" s="16">
        <f>F18*$D$12</f>
        <v>2557.5053312296664</v>
      </c>
      <c r="G21" s="16">
        <f>G18*$D$12</f>
        <v>2585.2361280406576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2020'!C21/37*$D$9))+($D$69*((37-$D$9)/37))</f>
        <v>24033.020409729656</v>
      </c>
      <c r="D24" s="6">
        <f>(('Løntabel oktober 2020'!D21/37*$D$9))+($D$69*((37-$D$9)/37))</f>
        <v>24394.882320950648</v>
      </c>
      <c r="E24" s="6">
        <f>(('Løntabel oktober 2020'!E21/37*$D$9))+($D$69*((37-$D$9)/37))</f>
        <v>24645.448458912386</v>
      </c>
      <c r="F24" s="6">
        <f>(('Løntabel oktober 2020'!F21/37*$D$9))+($D$69*((37-$D$9)/37))</f>
        <v>25007.310370133375</v>
      </c>
      <c r="G24" s="6">
        <f>(('Løntabel oktober 2020'!G21/37*$D$9))+($D$69*((37-$D$9)/37))</f>
        <v>25257.779379221382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1321.8161225351312</v>
      </c>
      <c r="D25" s="16">
        <f>D24*$D$11</f>
        <v>1341.7185276522857</v>
      </c>
      <c r="E25" s="16">
        <f>E24*$D$11</f>
        <v>1355.4996652401812</v>
      </c>
      <c r="F25" s="16">
        <f>F24*$D$11</f>
        <v>1375.4020703573356</v>
      </c>
      <c r="G25" s="16">
        <f>G24*$D$11</f>
        <v>1389.1778658571759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22711.204287194523</v>
      </c>
      <c r="D26" s="16">
        <f>D24-D25</f>
        <v>23053.163793298361</v>
      </c>
      <c r="E26" s="16">
        <f>E24-E25</f>
        <v>23289.948793672203</v>
      </c>
      <c r="F26" s="16">
        <f>F24-F25</f>
        <v>23631.908299776038</v>
      </c>
      <c r="G26" s="16">
        <f>G24-G25</f>
        <v>23868.601513364207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2643.6322450702623</v>
      </c>
      <c r="D27" s="16">
        <f>D24*$D$12</f>
        <v>2683.4370553045715</v>
      </c>
      <c r="E27" s="16">
        <f>E24*$D$12</f>
        <v>2710.9993304803625</v>
      </c>
      <c r="F27" s="16">
        <f>F24*$D$12</f>
        <v>2750.8041407146711</v>
      </c>
      <c r="G27" s="16">
        <f>G24*$D$12</f>
        <v>2778.3557317143518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2020'!C26/37*$D$9))+($D$69*((37-$D$9)/37))</f>
        <v>24419.79288266298</v>
      </c>
      <c r="D29" s="6">
        <f>(('Løntabel oktober 2020'!D26/37*$D$9))+($D$69*((37-$D$9)/37))</f>
        <v>24770.328097312024</v>
      </c>
      <c r="E29" s="6">
        <f>(('Løntabel oktober 2020'!E26/37*$D$9))+($D$69*((37-$D$9)/37))</f>
        <v>25012.978825135575</v>
      </c>
      <c r="F29" s="6">
        <f>(('Løntabel oktober 2020'!F26/37*$D$9))+($D$69*((37-$D$9)/37))</f>
        <v>25363.69740190019</v>
      </c>
      <c r="G29" s="6">
        <f>(('Løntabel oktober 2020'!G26/37*$D$9))+($D$69*((37-$D$9)/37))</f>
        <v>25606.338395959578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1343.0886085464638</v>
      </c>
      <c r="D30" s="16">
        <f>D29*$D$11</f>
        <v>1362.3680453521613</v>
      </c>
      <c r="E30" s="16">
        <f>E29*$D$11</f>
        <v>1375.7138353824566</v>
      </c>
      <c r="F30" s="16">
        <f>F29*$D$11</f>
        <v>1395.0033571045105</v>
      </c>
      <c r="G30" s="16">
        <f>G29*$D$11</f>
        <v>1408.3486117777768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23076.704274116517</v>
      </c>
      <c r="D31" s="16">
        <f>D29-D30</f>
        <v>23407.960051959861</v>
      </c>
      <c r="E31" s="16">
        <f>E29-E30</f>
        <v>23637.264989753119</v>
      </c>
      <c r="F31" s="16">
        <f>F29-F30</f>
        <v>23968.69404479568</v>
      </c>
      <c r="G31" s="16">
        <f>G29-G30</f>
        <v>24197.989784181802</v>
      </c>
      <c r="I31" s="12"/>
      <c r="L31" s="17"/>
    </row>
    <row r="32" spans="1:13" x14ac:dyDescent="0.2">
      <c r="A32" s="2"/>
      <c r="B32" s="2" t="s">
        <v>27</v>
      </c>
      <c r="C32" s="16">
        <f>C29*$D$12</f>
        <v>2686.1772170929275</v>
      </c>
      <c r="D32" s="16">
        <f>D29*$D$12</f>
        <v>2724.7360907043226</v>
      </c>
      <c r="E32" s="16">
        <f>E29*$D$12</f>
        <v>2751.4276707649133</v>
      </c>
      <c r="F32" s="16">
        <f>F29*$D$12</f>
        <v>2790.0067142090211</v>
      </c>
      <c r="G32" s="16">
        <f>G29*$D$12</f>
        <v>2816.6972235555536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2020'!C31/37*$D$9))+($D$69*((37-$D$9)/37))</f>
        <v>24815.461255248389</v>
      </c>
      <c r="D34" s="6">
        <f>(('Løntabel oktober 2020'!D31/37*$D$9))+($D$69*((37-$D$9)/37))</f>
        <v>25154.036540514422</v>
      </c>
      <c r="E34" s="6">
        <f>(('Løntabel oktober 2020'!E31/37*$D$9))+($D$69*((37-$D$9)/37))</f>
        <v>25388.314027774035</v>
      </c>
      <c r="F34" s="6">
        <f>(('Løntabel oktober 2020'!F31/37*$D$9))+($D$69*((37-$D$9)/37))</f>
        <v>25726.816044979132</v>
      </c>
      <c r="G34" s="6">
        <f>(('Løntabel oktober 2020'!G31/37*$D$9))+($D$69*((37-$D$9)/37))</f>
        <v>25961.101971637272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1364.8503690386615</v>
      </c>
      <c r="D35" s="16">
        <f>D34*$D$11</f>
        <v>1383.4720097282932</v>
      </c>
      <c r="E35" s="16">
        <f>E34*$D$11</f>
        <v>1396.357271527572</v>
      </c>
      <c r="F35" s="16">
        <f>F34*$D$11</f>
        <v>1414.9748824738522</v>
      </c>
      <c r="G35" s="16">
        <f>G34*$D$11</f>
        <v>1427.8606084400499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23450.610886209728</v>
      </c>
      <c r="D36" s="16">
        <f>D34-D35</f>
        <v>23770.56453078613</v>
      </c>
      <c r="E36" s="16">
        <f>E34-E35</f>
        <v>23991.956756246462</v>
      </c>
      <c r="F36" s="16">
        <f>F34-F35</f>
        <v>24311.841162505279</v>
      </c>
      <c r="G36" s="16">
        <f>G34-G35</f>
        <v>24533.241363197223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2729.700738077323</v>
      </c>
      <c r="D37" s="16">
        <f>D34*$D$12</f>
        <v>2766.9440194565864</v>
      </c>
      <c r="E37" s="16">
        <f>E34*$D$12</f>
        <v>2792.7145430551441</v>
      </c>
      <c r="F37" s="16">
        <f>F34*$D$12</f>
        <v>2829.9497649477044</v>
      </c>
      <c r="G37" s="16">
        <f>G34*$D$12</f>
        <v>2855.7212168800997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2020'!C36/37*$D$9))+($D$69*((37-$D$9)/37))</f>
        <v>25633.85338294318</v>
      </c>
      <c r="D39" s="6">
        <f>(('Løntabel oktober 2020'!D36/37*$D$9))+($D$69*((37-$D$9)/37))</f>
        <v>25945.546914036666</v>
      </c>
      <c r="E39" s="6">
        <f>(('Løntabel oktober 2020'!E36/37*$D$9))+($D$69*((37-$D$9)/37))</f>
        <v>26161.315887687659</v>
      </c>
      <c r="F39" s="6">
        <f>(('Løntabel oktober 2020'!F36/37*$D$9))+($D$69*((37-$D$9)/37))</f>
        <v>26473.009418781141</v>
      </c>
      <c r="G39" s="6">
        <f>(('Løntabel oktober 2020'!G36/37*$D$9))+($D$69*((37-$D$9)/37))</f>
        <v>26688.696684972638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1409.861936061875</v>
      </c>
      <c r="D40" s="16">
        <f>D39*$D$11</f>
        <v>1427.0050802720166</v>
      </c>
      <c r="E40" s="16">
        <f>E39*$D$11</f>
        <v>1438.8723738228211</v>
      </c>
      <c r="F40" s="16">
        <f>F39*$D$11</f>
        <v>1456.0155180329627</v>
      </c>
      <c r="G40" s="16">
        <f>G39*$D$11</f>
        <v>1467.8783176734951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24223.991446881304</v>
      </c>
      <c r="D41" s="16">
        <f>D39-D40</f>
        <v>24518.541833764648</v>
      </c>
      <c r="E41" s="16">
        <f>E39-E40</f>
        <v>24722.443513864837</v>
      </c>
      <c r="F41" s="16">
        <f>F39-F40</f>
        <v>25016.993900748177</v>
      </c>
      <c r="G41" s="16">
        <f>G39-G40</f>
        <v>25220.818367299144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2819.72387212375</v>
      </c>
      <c r="D42" s="16">
        <f>D39*$D$12</f>
        <v>2854.0101605440332</v>
      </c>
      <c r="E42" s="16">
        <f>E39*$D$12</f>
        <v>2877.7447476456423</v>
      </c>
      <c r="F42" s="16">
        <f>F39*$D$12</f>
        <v>2912.0310360659255</v>
      </c>
      <c r="G42" s="16">
        <f>G39*$D$12</f>
        <v>2935.7566353469902</v>
      </c>
    </row>
    <row r="43" spans="1:12" x14ac:dyDescent="0.2">
      <c r="A43" s="4">
        <v>29</v>
      </c>
      <c r="B43" s="5" t="s">
        <v>10</v>
      </c>
      <c r="C43" s="6">
        <f>(('Løntabel oktober 2020'!C40/37*$D$9))+($D$69*((37-$D$9)/37))</f>
        <v>26056.852900728351</v>
      </c>
      <c r="D43" s="6">
        <f>(('Løntabel oktober 2020'!D40/37*$D$9))+($D$69*((37-$D$9)/37))</f>
        <v>26353.7982353837</v>
      </c>
      <c r="E43" s="6">
        <f>(('Løntabel oktober 2020'!E40/37*$D$9))+($D$69*((37-$D$9)/37))</f>
        <v>26559.323136300991</v>
      </c>
      <c r="F43" s="6">
        <f>(('Løntabel oktober 2020'!F40/37*$D$9))+($D$69*((37-$D$9)/37))</f>
        <v>26856.186763496855</v>
      </c>
      <c r="G43" s="6">
        <f>(('Løntabel oktober 2020'!G40/37*$D$9))+($D$69*((37-$D$9)/37))</f>
        <v>27061.793371873649</v>
      </c>
    </row>
    <row r="44" spans="1:12" x14ac:dyDescent="0.2">
      <c r="A44" s="2"/>
      <c r="B44" s="2" t="s">
        <v>16</v>
      </c>
      <c r="C44" s="16">
        <f>C43*$D$11</f>
        <v>1433.1269095400594</v>
      </c>
      <c r="D44" s="16">
        <f>D43*$D$11</f>
        <v>1449.4589029461035</v>
      </c>
      <c r="E44" s="16">
        <f>E43*$D$11</f>
        <v>1460.7627724965546</v>
      </c>
      <c r="F44" s="16">
        <f>F43*$D$11</f>
        <v>1477.090271992327</v>
      </c>
      <c r="G44" s="16">
        <f>G43*$D$11</f>
        <v>1488.3986354530507</v>
      </c>
    </row>
    <row r="45" spans="1:12" x14ac:dyDescent="0.2">
      <c r="A45" s="2"/>
      <c r="B45" s="2" t="s">
        <v>22</v>
      </c>
      <c r="C45" s="16">
        <f>C43-C44</f>
        <v>24623.72599118829</v>
      </c>
      <c r="D45" s="16">
        <f>D43-D44</f>
        <v>24904.339332437597</v>
      </c>
      <c r="E45" s="16">
        <f>E43-E44</f>
        <v>25098.560363804438</v>
      </c>
      <c r="F45" s="16">
        <f>F43-F44</f>
        <v>25379.096491504526</v>
      </c>
      <c r="G45" s="16">
        <f>G43-G44</f>
        <v>25573.3947364206</v>
      </c>
    </row>
    <row r="46" spans="1:12" x14ac:dyDescent="0.2">
      <c r="A46" s="2"/>
      <c r="B46" s="2" t="s">
        <v>27</v>
      </c>
      <c r="C46" s="16">
        <f>C43*$D$12</f>
        <v>2866.2538190801188</v>
      </c>
      <c r="D46" s="16">
        <f>D43*$D$12</f>
        <v>2898.9178058922071</v>
      </c>
      <c r="E46" s="16">
        <f>E43*$D$12</f>
        <v>2921.5255449931092</v>
      </c>
      <c r="F46" s="16">
        <f>F43*$D$12</f>
        <v>2954.1805439846539</v>
      </c>
      <c r="G46" s="16">
        <f>G43*$D$12</f>
        <v>2976.7972709061014</v>
      </c>
    </row>
    <row r="47" spans="1:12" x14ac:dyDescent="0.2">
      <c r="A47" s="4">
        <v>30</v>
      </c>
      <c r="B47" s="5" t="s">
        <v>10</v>
      </c>
      <c r="C47" s="6">
        <f>(('Løntabel oktober 2020'!C44/37*$D$9))+($D$69*((37-$D$9)/37))</f>
        <v>26489.019365930009</v>
      </c>
      <c r="D47" s="6">
        <f>(('Løntabel oktober 2020'!D44/37*$D$9))+($D$69*((37-$D$9)/37))</f>
        <v>26770.148808652786</v>
      </c>
      <c r="E47" s="6">
        <f>(('Løntabel oktober 2020'!E44/37*$D$9))+($D$69*((37-$D$9)/37))</f>
        <v>26964.878111484828</v>
      </c>
      <c r="F47" s="6">
        <f>(('Løntabel oktober 2020'!F44/37*$D$9))+($D$69*((37-$D$9)/37))</f>
        <v>27246.002839296219</v>
      </c>
      <c r="G47" s="6">
        <f>(('Løntabel oktober 2020'!G44/37*$D$9))+($D$69*((37-$D$9)/37))</f>
        <v>27440.650434668773</v>
      </c>
    </row>
    <row r="48" spans="1:12" x14ac:dyDescent="0.2">
      <c r="A48" s="2"/>
      <c r="B48" s="2" t="s">
        <v>16</v>
      </c>
      <c r="C48" s="16">
        <f>C47*$D$11</f>
        <v>1456.8960651261505</v>
      </c>
      <c r="D48" s="16">
        <f>D47*$D$11</f>
        <v>1472.3581844759033</v>
      </c>
      <c r="E48" s="16">
        <f>E47*$D$11</f>
        <v>1483.0682961316656</v>
      </c>
      <c r="F48" s="16">
        <f>F47*$D$11</f>
        <v>1498.5301561612921</v>
      </c>
      <c r="G48" s="16">
        <f>G47*$D$11</f>
        <v>1509.2357739067825</v>
      </c>
    </row>
    <row r="49" spans="1:7" x14ac:dyDescent="0.2">
      <c r="A49" s="2"/>
      <c r="B49" s="2" t="s">
        <v>22</v>
      </c>
      <c r="C49" s="16">
        <f>C47-C48</f>
        <v>25032.123300803858</v>
      </c>
      <c r="D49" s="16">
        <f>D47-D48</f>
        <v>25297.790624176883</v>
      </c>
      <c r="E49" s="16">
        <f>E47-E48</f>
        <v>25481.809815353161</v>
      </c>
      <c r="F49" s="16">
        <f>F47-F48</f>
        <v>25747.472683134929</v>
      </c>
      <c r="G49" s="16">
        <f>G47-G48</f>
        <v>25931.414660761991</v>
      </c>
    </row>
    <row r="50" spans="1:7" x14ac:dyDescent="0.2">
      <c r="A50" s="2"/>
      <c r="B50" s="2" t="s">
        <v>27</v>
      </c>
      <c r="C50" s="16">
        <f>C47*$D$12</f>
        <v>2913.7921302523009</v>
      </c>
      <c r="D50" s="16">
        <f>D47*$D$12</f>
        <v>2944.7163689518065</v>
      </c>
      <c r="E50" s="16">
        <f>E47*$D$12</f>
        <v>2966.1365922633313</v>
      </c>
      <c r="F50" s="16">
        <f>F47*$D$12</f>
        <v>2997.0603123225842</v>
      </c>
      <c r="G50" s="16">
        <f>G47*$D$12</f>
        <v>3018.4715478135649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2020'!C49/37*$D$9))+($D$69*((37-$D$9)/37))</f>
        <v>26930.979729228478</v>
      </c>
      <c r="D52" s="6">
        <f>(('Løntabel oktober 2020'!D49/37*$D$9))+($D$69*((37-$D$9)/37))</f>
        <v>27195.476989033446</v>
      </c>
      <c r="E52" s="6">
        <f>(('Løntabel oktober 2020'!E49/37*$D$9))+($D$69*((37-$D$9)/37))</f>
        <v>27378.52212515827</v>
      </c>
      <c r="F52" s="6">
        <f>(('Løntabel oktober 2020'!F49/37*$D$9))+($D$69*((37-$D$9)/37))</f>
        <v>27643.019384963234</v>
      </c>
      <c r="G52" s="6">
        <f>(('Løntabel oktober 2020'!G49/37*$D$9))+($D$69*((37-$D$9)/37))</f>
        <v>27826.064521088054</v>
      </c>
    </row>
    <row r="53" spans="1:7" x14ac:dyDescent="0.2">
      <c r="A53" s="2"/>
      <c r="B53" s="2" t="s">
        <v>16</v>
      </c>
      <c r="C53" s="16">
        <f>C52*$D$11</f>
        <v>1481.2038851075663</v>
      </c>
      <c r="D53" s="16">
        <f>D52*$D$11</f>
        <v>1495.7512343968397</v>
      </c>
      <c r="E53" s="16">
        <f>E52*$D$11</f>
        <v>1505.8187168837048</v>
      </c>
      <c r="F53" s="16">
        <f>F52*$D$11</f>
        <v>1520.366066172978</v>
      </c>
      <c r="G53" s="16">
        <f>G52*$D$11</f>
        <v>1530.4335486598429</v>
      </c>
    </row>
    <row r="54" spans="1:7" x14ac:dyDescent="0.2">
      <c r="A54" s="2"/>
      <c r="B54" s="2" t="s">
        <v>22</v>
      </c>
      <c r="C54" s="16">
        <f>C52-C53</f>
        <v>25449.775844120912</v>
      </c>
      <c r="D54" s="16">
        <f>D52-D53</f>
        <v>25699.725754636605</v>
      </c>
      <c r="E54" s="16">
        <f>E52-E53</f>
        <v>25872.703408274567</v>
      </c>
      <c r="F54" s="16">
        <f>F52-F53</f>
        <v>26122.653318790257</v>
      </c>
      <c r="G54" s="16">
        <f>G52-G53</f>
        <v>26295.630972428211</v>
      </c>
    </row>
    <row r="55" spans="1:7" x14ac:dyDescent="0.2">
      <c r="A55" s="2"/>
      <c r="B55" s="2" t="s">
        <v>27</v>
      </c>
      <c r="C55" s="16">
        <f>C52*$D$12</f>
        <v>2962.4077702151326</v>
      </c>
      <c r="D55" s="16">
        <f>D52*$D$12</f>
        <v>2991.5024687936793</v>
      </c>
      <c r="E55" s="16">
        <f>E52*$D$12</f>
        <v>3011.6374337674097</v>
      </c>
      <c r="F55" s="16">
        <f>F52*$D$12</f>
        <v>3040.732132345956</v>
      </c>
      <c r="G55" s="16">
        <f>G52*$D$12</f>
        <v>3060.8670973196859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2020'!C55/37*$D$9))+($D$69*((37-$D$9)/37))</f>
        <v>30868.319214048071</v>
      </c>
      <c r="D58" s="6">
        <f>(('Løntabel oktober 2020'!D55/37*$D$9))+($D$69*((37-$D$9)/37))</f>
        <v>30958.759158272227</v>
      </c>
      <c r="E58" s="6">
        <f>(('Løntabel oktober 2020'!E55/37*$D$9))+($D$69*((37-$D$9)/37))</f>
        <v>31021.329873343555</v>
      </c>
      <c r="F58" s="6">
        <f>(('Løntabel oktober 2020'!F55/37*$D$9))+($D$69*((37-$D$9)/37))</f>
        <v>31111.776803034089</v>
      </c>
      <c r="G58" s="6">
        <f>(('Løntabel oktober 2020'!G55/37*$D$9))+($D$69*((37-$D$9)/37))</f>
        <v>31174.44642446372</v>
      </c>
    </row>
    <row r="59" spans="1:7" x14ac:dyDescent="0.2">
      <c r="A59" s="2"/>
      <c r="B59" s="2" t="s">
        <v>16</v>
      </c>
      <c r="C59" s="16">
        <f>C58*$D$11</f>
        <v>1697.757556772644</v>
      </c>
      <c r="D59" s="16">
        <f>D58*$D$11</f>
        <v>1702.7317537049726</v>
      </c>
      <c r="E59" s="16">
        <f>E58*$D$11</f>
        <v>1706.1731430338955</v>
      </c>
      <c r="F59" s="16">
        <f>F58*$D$11</f>
        <v>1711.1477241668749</v>
      </c>
      <c r="G59" s="16">
        <f>G58*$D$11</f>
        <v>1714.5945533455047</v>
      </c>
    </row>
    <row r="60" spans="1:7" x14ac:dyDescent="0.2">
      <c r="A60" s="2"/>
      <c r="B60" s="2" t="s">
        <v>22</v>
      </c>
      <c r="C60" s="16">
        <f>C58-C59</f>
        <v>29170.561657275426</v>
      </c>
      <c r="D60" s="16">
        <f>D58-D59</f>
        <v>29256.027404567256</v>
      </c>
      <c r="E60" s="16">
        <f>E58-E59</f>
        <v>29315.15673030966</v>
      </c>
      <c r="F60" s="16">
        <f>F58-F59</f>
        <v>29400.629078867212</v>
      </c>
      <c r="G60" s="16">
        <f>G58-G59</f>
        <v>29459.851871118215</v>
      </c>
    </row>
    <row r="61" spans="1:7" x14ac:dyDescent="0.2">
      <c r="A61" s="2"/>
      <c r="B61" s="2" t="s">
        <v>27</v>
      </c>
      <c r="C61" s="16">
        <f>C58*$D$12</f>
        <v>3395.5151135452879</v>
      </c>
      <c r="D61" s="16">
        <f>D58*$D$12</f>
        <v>3405.4635074099451</v>
      </c>
      <c r="E61" s="16">
        <f>E58*$D$12</f>
        <v>3412.346286067791</v>
      </c>
      <c r="F61" s="16">
        <f>F58*$D$12</f>
        <v>3422.2954483337498</v>
      </c>
      <c r="G61" s="16">
        <f>G58*$D$12</f>
        <v>3429.1891066910093</v>
      </c>
    </row>
    <row r="62" spans="1:7" x14ac:dyDescent="0.2">
      <c r="A62" s="2" t="s">
        <v>28</v>
      </c>
      <c r="E62" s="10"/>
    </row>
    <row r="69" spans="1:4" x14ac:dyDescent="0.2">
      <c r="A69" s="31" t="s">
        <v>87</v>
      </c>
      <c r="B69" s="31"/>
      <c r="C69" s="31"/>
      <c r="D69" s="32">
        <f>250.067204108229*(1+'Løntabel oktober 2018'!E63+'Løntabel oktober 2019'!E63+'Løntabel oktober 2020'!E63)</f>
        <v>266.77169334265869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2019-09-03T08:30:44Z</dcterms:modified>
</cp:coreProperties>
</file>