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ba\OneDrive - Lægeforeningen\Skrivebord\"/>
    </mc:Choice>
  </mc:AlternateContent>
  <xr:revisionPtr revIDLastSave="0" documentId="8_{9E08B47E-C98D-4EE5-BF14-02B6B7358932}" xr6:coauthVersionLast="47" xr6:coauthVersionMax="47" xr10:uidLastSave="{00000000-0000-0000-0000-000000000000}"/>
  <bookViews>
    <workbookView xWindow="-120" yWindow="-120" windowWidth="24240" windowHeight="13140" xr2:uid="{6D83F4F7-E645-4093-8519-FA25F4EF66A7}"/>
  </bookViews>
  <sheets>
    <sheet name="Ark1" sheetId="1" r:id="rId1"/>
    <sheet name="Ark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5" i="2" l="1" a="1"/>
  <c r="D25" i="2" s="1"/>
  <c r="B2" i="1" s="1"/>
  <c r="J9" i="1" s="1"/>
  <c r="J23" i="1" l="1"/>
  <c r="J24" i="1" s="1"/>
  <c r="J21" i="1"/>
  <c r="J22" i="1" s="1"/>
  <c r="E6" i="2"/>
  <c r="E5" i="2" l="1"/>
  <c r="E7" i="2"/>
  <c r="E4" i="2" l="1"/>
  <c r="E8" i="2" l="1"/>
  <c r="E9" i="2" s="1"/>
  <c r="E10" i="2" s="1"/>
  <c r="E11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l="1"/>
  <c r="E25" i="2" s="1"/>
  <c r="D7" i="1" s="1"/>
  <c r="D10" i="1" l="1"/>
  <c r="D11" i="1" s="1"/>
  <c r="D8" i="1"/>
  <c r="D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<sst xmlns="http://schemas.openxmlformats.org/spreadsheetml/2006/main" count="22" uniqueCount="22">
  <si>
    <t>Bruttoløn inkl. egetbidrag (skrives i ansættelseskontrakten)</t>
  </si>
  <si>
    <t>Medarbejders eget pensionsbidrag (5,83 %)</t>
  </si>
  <si>
    <t>Arbejdsgivers pensionsbidrag (11,66 %)</t>
  </si>
  <si>
    <t>Nettoløn uden pension</t>
  </si>
  <si>
    <t>Samlet lønudgift (bruttoløn inkl. arbejdsgivers pensionsbidrag)</t>
  </si>
  <si>
    <t>Aktuelle reguleringsprocent</t>
  </si>
  <si>
    <t>Reguleringsprocent</t>
  </si>
  <si>
    <t>Nyt tillæg</t>
  </si>
  <si>
    <t>Indsæt seneste reguleringsprocent</t>
  </si>
  <si>
    <t>Akkummuleret</t>
  </si>
  <si>
    <t>Løntillæg - ikke pensionsgivende</t>
  </si>
  <si>
    <t>Løntillæg - pensionsgivende</t>
  </si>
  <si>
    <t>Indtast nuværende løntillæg</t>
  </si>
  <si>
    <t>Ny nettoløn uden pension</t>
  </si>
  <si>
    <t>Ny medarbejders eget pensionsbidrag (5,83 %)</t>
  </si>
  <si>
    <t>Ny arbejdsgivers pensionsbidrag (11,66 %)</t>
  </si>
  <si>
    <t>Indtast nuværende bruttoløntillæg inkl. egetbidrag</t>
  </si>
  <si>
    <t>Nyt samlet løntillæg (bruttoløntillæg inkl. arbejdsgivers pensionsbidrag)</t>
  </si>
  <si>
    <t>Indtast ugentligt timeantal*</t>
  </si>
  <si>
    <t xml:space="preserve">*Hvis den ansatte ikke arbejder et helt antal timer om ugen, skal antallet af minutter divideres i 60.                                                                                                                                                                   </t>
  </si>
  <si>
    <r>
      <rPr>
        <u/>
        <sz val="10"/>
        <color theme="1"/>
        <rFont val="Calibri"/>
        <family val="2"/>
        <scheme val="minor"/>
      </rPr>
      <t>Eksempel:</t>
    </r>
    <r>
      <rPr>
        <sz val="10"/>
        <color theme="1"/>
        <rFont val="Calibri"/>
        <family val="2"/>
        <scheme val="minor"/>
      </rPr>
      <t xml:space="preserve"> En ansat læge arbejder 21 timer og 45 minutter pr. uge: 45/60=0,75. Altså skal der indtastes 21,75.</t>
    </r>
  </si>
  <si>
    <t>Løn for ansatte læger - gældende pr. 1. oktober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</si>
</sst>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_-;\-* #,##0.0_-;_-* &quot;-&quot;??_-;_-@_-"/>
    <numFmt numFmtId="165" formatCode="0.0%"/>
    <numFmt numFmtId="166" formatCode="_-* #,##0.00\ _k_r_._-;\-* #,##0.00\ _k_r_._-;_-* &quot;-&quot;??\ _k_r_.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5">
    <xf numFmtId="0" fontId="0" fillId="0" borderId="0" xfId="0"/>
    <xf numFmtId="43" fontId="0" fillId="0" borderId="0" xfId="1" applyFont="1"/>
    <xf numFmtId="43" fontId="2" fillId="0" borderId="0" xfId="1" applyFont="1" applyFill="1"/>
    <xf numFmtId="43" fontId="1" fillId="0" borderId="0" xfId="1" applyFont="1" applyBorder="1"/>
    <xf numFmtId="0" fontId="3" fillId="0" borderId="0" xfId="0" applyFont="1"/>
    <xf numFmtId="0" fontId="0" fillId="2" borderId="0" xfId="0" applyFill="1"/>
    <xf numFmtId="43" fontId="4" fillId="2" borderId="0" xfId="1" applyFont="1" applyFill="1"/>
    <xf numFmtId="17" fontId="0" fillId="0" borderId="0" xfId="0" applyNumberFormat="1"/>
    <xf numFmtId="165" fontId="0" fillId="0" borderId="0" xfId="2" applyNumberFormat="1" applyFont="1"/>
    <xf numFmtId="165" fontId="0" fillId="0" borderId="0" xfId="0" applyNumberFormat="1"/>
    <xf numFmtId="10" fontId="0" fillId="0" borderId="0" xfId="2" applyNumberFormat="1" applyFont="1"/>
    <xf numFmtId="10" fontId="0" fillId="3" borderId="0" xfId="2" applyNumberFormat="1" applyFont="1" applyFill="1"/>
    <xf numFmtId="10" fontId="0" fillId="0" borderId="0" xfId="0" applyNumberFormat="1"/>
    <xf numFmtId="0" fontId="3" fillId="2" borderId="0" xfId="0" applyFont="1" applyFill="1"/>
    <xf numFmtId="166" fontId="0" fillId="0" borderId="0" xfId="0" applyNumberFormat="1"/>
    <xf numFmtId="164" fontId="0" fillId="0" borderId="3" xfId="1" applyNumberFormat="1" applyFont="1" applyFill="1" applyBorder="1"/>
    <xf numFmtId="0" fontId="3" fillId="0" borderId="1" xfId="0" applyFont="1" applyBorder="1" applyAlignment="1">
      <alignment horizontal="center"/>
    </xf>
    <xf numFmtId="4" fontId="0" fillId="0" borderId="3" xfId="0" applyNumberFormat="1" applyBorder="1"/>
    <xf numFmtId="4" fontId="0" fillId="0" borderId="0" xfId="0" applyNumberFormat="1"/>
    <xf numFmtId="4" fontId="1" fillId="0" borderId="0" xfId="1" applyNumberFormat="1" applyFont="1" applyBorder="1"/>
    <xf numFmtId="0" fontId="3" fillId="0" borderId="2" xfId="0" applyFont="1" applyBorder="1"/>
    <xf numFmtId="0" fontId="0" fillId="0" borderId="0" xfId="1" applyNumberFormat="1" applyFont="1"/>
    <xf numFmtId="10" fontId="0" fillId="0" borderId="0" xfId="2" applyNumberFormat="1" applyFont="1" applyFill="1"/>
    <xf numFmtId="10" fontId="0" fillId="4" borderId="0" xfId="2" applyNumberFormat="1" applyFont="1" applyFill="1"/>
    <xf numFmtId="0" fontId="5" fillId="0" borderId="0" xfId="0" applyFont="1" applyAlignment="1">
      <alignment horizontal="left" vertical="top" wrapText="1"/>
    </xf>
  </cellXfs>
  <cellStyles count="3">
    <cellStyle name="Komma" xfId="1" builtinId="3"/>
    <cellStyle name="Normal" xfId="0" builtinId="0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94FC5-344C-4B23-8EEA-C12EF8F8C895}">
  <dimension ref="A1:M32"/>
  <sheetViews>
    <sheetView tabSelected="1" workbookViewId="0"/>
  </sheetViews>
  <sheetFormatPr defaultRowHeight="15" x14ac:dyDescent="0.25"/>
  <cols>
    <col min="1" max="1" width="26.7109375" customWidth="1"/>
    <col min="2" max="2" width="8.28515625" customWidth="1"/>
    <col min="3" max="3" width="29.5703125" customWidth="1"/>
    <col min="4" max="4" width="14.7109375" style="1" customWidth="1"/>
    <col min="5" max="5" width="4.42578125" customWidth="1"/>
    <col min="6" max="6" width="15.28515625" customWidth="1"/>
    <col min="9" max="9" width="58" customWidth="1"/>
    <col min="10" max="10" width="13.42578125" customWidth="1"/>
  </cols>
  <sheetData>
    <row r="1" spans="1:10" x14ac:dyDescent="0.25">
      <c r="A1" s="4" t="s">
        <v>21</v>
      </c>
    </row>
    <row r="2" spans="1:10" x14ac:dyDescent="0.25">
      <c r="A2" t="s">
        <v>6</v>
      </c>
      <c r="B2" s="10">
        <f>'Ark2'!D25</f>
        <v>7.0000000000000001E-3</v>
      </c>
      <c r="E2" s="1"/>
    </row>
    <row r="3" spans="1:10" ht="15.75" thickBot="1" x14ac:dyDescent="0.3">
      <c r="E3" s="1"/>
    </row>
    <row r="4" spans="1:10" ht="15.75" thickBot="1" x14ac:dyDescent="0.3">
      <c r="C4" s="16" t="s">
        <v>18</v>
      </c>
      <c r="D4" s="15">
        <v>37</v>
      </c>
      <c r="F4" s="24" t="s">
        <v>19</v>
      </c>
      <c r="G4" s="24"/>
    </row>
    <row r="5" spans="1:10" x14ac:dyDescent="0.25">
      <c r="F5" s="24"/>
      <c r="G5" s="24"/>
    </row>
    <row r="6" spans="1:10" x14ac:dyDescent="0.25">
      <c r="F6" s="24"/>
      <c r="G6" s="24"/>
    </row>
    <row r="7" spans="1:10" ht="15.75" thickBot="1" x14ac:dyDescent="0.3">
      <c r="A7" s="13" t="s">
        <v>0</v>
      </c>
      <c r="B7" s="5"/>
      <c r="C7" s="5"/>
      <c r="D7" s="6">
        <f>(62221.17/37*D4)*('Ark2'!E25)</f>
        <v>69672.120680804292</v>
      </c>
      <c r="F7" s="24"/>
      <c r="G7" s="24"/>
      <c r="I7" s="13" t="s">
        <v>10</v>
      </c>
      <c r="J7" s="13"/>
    </row>
    <row r="8" spans="1:10" ht="15.75" thickBot="1" x14ac:dyDescent="0.3">
      <c r="A8" t="s">
        <v>1</v>
      </c>
      <c r="D8" s="2">
        <f>D7*0.0583</f>
        <v>4061.8846356908903</v>
      </c>
      <c r="F8" s="14"/>
      <c r="I8" s="20" t="s">
        <v>12</v>
      </c>
      <c r="J8" s="17"/>
    </row>
    <row r="9" spans="1:10" x14ac:dyDescent="0.25">
      <c r="A9" t="s">
        <v>3</v>
      </c>
      <c r="D9" s="2">
        <f>D7-D8</f>
        <v>65610.236045113401</v>
      </c>
      <c r="F9" s="24" t="s">
        <v>20</v>
      </c>
      <c r="G9" s="24"/>
      <c r="I9" t="s">
        <v>7</v>
      </c>
      <c r="J9" s="18">
        <f>J8*(1+B2)</f>
        <v>0</v>
      </c>
    </row>
    <row r="10" spans="1:10" x14ac:dyDescent="0.25">
      <c r="A10" t="s">
        <v>2</v>
      </c>
      <c r="D10" s="1">
        <f>D7*0.1166</f>
        <v>8123.7692713817805</v>
      </c>
      <c r="F10" s="24"/>
      <c r="G10" s="24"/>
      <c r="J10" s="19"/>
    </row>
    <row r="11" spans="1:10" x14ac:dyDescent="0.25">
      <c r="A11" t="s">
        <v>4</v>
      </c>
      <c r="D11" s="3">
        <f>D7+D10</f>
        <v>77795.889952186073</v>
      </c>
      <c r="F11" s="24"/>
      <c r="G11" s="24"/>
      <c r="J11" s="18"/>
    </row>
    <row r="12" spans="1:10" x14ac:dyDescent="0.25">
      <c r="F12" s="24"/>
      <c r="G12" s="24"/>
    </row>
    <row r="14" spans="1:10" x14ac:dyDescent="0.25">
      <c r="D14" s="21"/>
    </row>
    <row r="19" spans="3:13" ht="15.75" thickBot="1" x14ac:dyDescent="0.3">
      <c r="I19" s="13" t="s">
        <v>11</v>
      </c>
      <c r="J19" s="13"/>
    </row>
    <row r="20" spans="3:13" ht="15.75" thickBot="1" x14ac:dyDescent="0.3">
      <c r="I20" s="20" t="s">
        <v>16</v>
      </c>
      <c r="J20" s="17"/>
    </row>
    <row r="21" spans="3:13" x14ac:dyDescent="0.25">
      <c r="I21" t="s">
        <v>14</v>
      </c>
      <c r="J21" s="18">
        <f>(J20*0.0583)*(1+B2)</f>
        <v>0</v>
      </c>
    </row>
    <row r="22" spans="3:13" x14ac:dyDescent="0.25">
      <c r="C22" s="14"/>
      <c r="I22" t="s">
        <v>13</v>
      </c>
      <c r="J22" s="18">
        <f>(J20*(1+B2))-J21</f>
        <v>0</v>
      </c>
      <c r="M22" s="18"/>
    </row>
    <row r="23" spans="3:13" x14ac:dyDescent="0.25">
      <c r="C23" s="14"/>
      <c r="I23" t="s">
        <v>15</v>
      </c>
      <c r="J23" s="18">
        <f>(J20*0.1166)*(1+B2)</f>
        <v>0</v>
      </c>
      <c r="K23" s="18"/>
    </row>
    <row r="24" spans="3:13" x14ac:dyDescent="0.25">
      <c r="I24" t="s">
        <v>17</v>
      </c>
      <c r="J24" s="18">
        <f>J23+(J20*(1+B2))</f>
        <v>0</v>
      </c>
    </row>
    <row r="25" spans="3:13" x14ac:dyDescent="0.25">
      <c r="J25" s="18"/>
    </row>
    <row r="26" spans="3:13" x14ac:dyDescent="0.25">
      <c r="J26" s="3"/>
    </row>
    <row r="31" spans="3:13" x14ac:dyDescent="0.25">
      <c r="J31" s="18"/>
    </row>
    <row r="32" spans="3:13" x14ac:dyDescent="0.25">
      <c r="J32" s="18"/>
    </row>
  </sheetData>
  <sheetProtection selectLockedCells="1" selectUnlockedCells="1"/>
  <mergeCells count="2">
    <mergeCell ref="F4:G7"/>
    <mergeCell ref="F9:G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379C0-5445-4DD3-8665-37B4BFFA899F}">
  <dimension ref="C2:G25"/>
  <sheetViews>
    <sheetView workbookViewId="0">
      <selection activeCell="D34" sqref="D34"/>
    </sheetView>
  </sheetViews>
  <sheetFormatPr defaultRowHeight="15" x14ac:dyDescent="0.25"/>
  <cols>
    <col min="3" max="3" width="27.28515625" customWidth="1"/>
    <col min="4" max="4" width="37.7109375" customWidth="1"/>
    <col min="5" max="5" width="18" customWidth="1"/>
  </cols>
  <sheetData>
    <row r="2" spans="3:6" x14ac:dyDescent="0.25">
      <c r="D2" t="s">
        <v>8</v>
      </c>
      <c r="E2" t="s">
        <v>9</v>
      </c>
    </row>
    <row r="3" spans="3:6" x14ac:dyDescent="0.25">
      <c r="C3" s="7">
        <v>44197</v>
      </c>
      <c r="E3" s="8">
        <v>1</v>
      </c>
    </row>
    <row r="4" spans="3:6" x14ac:dyDescent="0.25">
      <c r="C4" s="7">
        <v>44287</v>
      </c>
      <c r="D4" s="10">
        <v>3.7000000000000002E-3</v>
      </c>
      <c r="E4" s="10">
        <f t="shared" ref="E4:E22" si="0">E3*(1+D4)</f>
        <v>1.0037</v>
      </c>
      <c r="F4" s="10"/>
    </row>
    <row r="5" spans="3:6" x14ac:dyDescent="0.25">
      <c r="C5" s="7">
        <v>44470</v>
      </c>
      <c r="D5" s="10">
        <v>7.1999999999999998E-3</v>
      </c>
      <c r="E5" s="10">
        <f>E4*(1+D5)</f>
        <v>1.0109266400000001</v>
      </c>
      <c r="F5" s="10"/>
    </row>
    <row r="6" spans="3:6" x14ac:dyDescent="0.25">
      <c r="C6" s="7">
        <v>44652</v>
      </c>
      <c r="D6" s="10">
        <v>5.0000000000000001E-3</v>
      </c>
      <c r="E6" s="10">
        <f>E5*(1+D6)</f>
        <v>1.0159812732</v>
      </c>
      <c r="F6" s="10"/>
    </row>
    <row r="7" spans="3:6" x14ac:dyDescent="0.25">
      <c r="C7" s="7">
        <v>44835</v>
      </c>
      <c r="D7" s="10">
        <v>3.0300000000000001E-2</v>
      </c>
      <c r="E7" s="10">
        <f>E6*(1+D7)</f>
        <v>1.0467655057779599</v>
      </c>
      <c r="F7" s="10"/>
    </row>
    <row r="8" spans="3:6" x14ac:dyDescent="0.25">
      <c r="C8" s="7">
        <v>45017</v>
      </c>
      <c r="D8" s="10">
        <v>1.06E-2</v>
      </c>
      <c r="E8" s="10">
        <f t="shared" si="0"/>
        <v>1.0578612201392061</v>
      </c>
      <c r="F8" s="10"/>
    </row>
    <row r="9" spans="3:6" x14ac:dyDescent="0.25">
      <c r="C9" s="7">
        <v>45200</v>
      </c>
      <c r="D9" s="10">
        <v>7.4000000000000003E-3</v>
      </c>
      <c r="E9" s="10">
        <f t="shared" si="0"/>
        <v>1.0656893931682363</v>
      </c>
      <c r="F9" s="10"/>
    </row>
    <row r="10" spans="3:6" x14ac:dyDescent="0.25">
      <c r="C10" s="7">
        <v>45383</v>
      </c>
      <c r="D10" s="22">
        <v>2.7699999999999999E-2</v>
      </c>
      <c r="E10" s="10">
        <f t="shared" si="0"/>
        <v>1.0952089893589965</v>
      </c>
      <c r="F10" s="10"/>
    </row>
    <row r="11" spans="3:6" x14ac:dyDescent="0.25">
      <c r="C11" s="7">
        <v>45566</v>
      </c>
      <c r="D11" s="22">
        <v>1.5299999999999999E-2</v>
      </c>
      <c r="E11" s="10">
        <f t="shared" si="0"/>
        <v>1.1119656868961891</v>
      </c>
      <c r="F11" s="10"/>
    </row>
    <row r="12" spans="3:6" x14ac:dyDescent="0.25">
      <c r="C12" s="7">
        <v>45748</v>
      </c>
      <c r="D12" s="22">
        <v>0</v>
      </c>
      <c r="E12" s="10">
        <f t="shared" si="0"/>
        <v>1.1119656868961891</v>
      </c>
      <c r="F12" s="10"/>
    </row>
    <row r="13" spans="3:6" x14ac:dyDescent="0.25">
      <c r="C13" s="7">
        <v>45931</v>
      </c>
      <c r="D13" s="23">
        <v>7.0000000000000001E-3</v>
      </c>
      <c r="E13" s="10">
        <f t="shared" si="0"/>
        <v>1.1197494467044624</v>
      </c>
      <c r="F13" s="10"/>
    </row>
    <row r="14" spans="3:6" x14ac:dyDescent="0.25">
      <c r="C14" s="7">
        <v>46113</v>
      </c>
      <c r="D14" s="11"/>
      <c r="E14" s="10">
        <f t="shared" si="0"/>
        <v>1.1197494467044624</v>
      </c>
      <c r="F14" s="10"/>
    </row>
    <row r="15" spans="3:6" x14ac:dyDescent="0.25">
      <c r="C15" s="7">
        <v>46296</v>
      </c>
      <c r="D15" s="11"/>
      <c r="E15" s="10">
        <f t="shared" si="0"/>
        <v>1.1197494467044624</v>
      </c>
      <c r="F15" s="10"/>
    </row>
    <row r="16" spans="3:6" x14ac:dyDescent="0.25">
      <c r="C16" s="7">
        <v>46478</v>
      </c>
      <c r="D16" s="11"/>
      <c r="E16" s="10">
        <f t="shared" si="0"/>
        <v>1.1197494467044624</v>
      </c>
      <c r="F16" s="10"/>
    </row>
    <row r="17" spans="3:7" x14ac:dyDescent="0.25">
      <c r="C17" s="7">
        <v>46661</v>
      </c>
      <c r="D17" s="11"/>
      <c r="E17" s="10">
        <f t="shared" si="0"/>
        <v>1.1197494467044624</v>
      </c>
      <c r="F17" s="10"/>
    </row>
    <row r="18" spans="3:7" x14ac:dyDescent="0.25">
      <c r="C18" s="7">
        <v>46844</v>
      </c>
      <c r="D18" s="11"/>
      <c r="E18" s="10">
        <f t="shared" si="0"/>
        <v>1.1197494467044624</v>
      </c>
      <c r="F18" s="10"/>
    </row>
    <row r="19" spans="3:7" x14ac:dyDescent="0.25">
      <c r="C19" s="7">
        <v>47027</v>
      </c>
      <c r="D19" s="11"/>
      <c r="E19" s="10">
        <f t="shared" si="0"/>
        <v>1.1197494467044624</v>
      </c>
      <c r="F19" s="10"/>
    </row>
    <row r="20" spans="3:7" x14ac:dyDescent="0.25">
      <c r="C20" s="7">
        <v>47209</v>
      </c>
      <c r="D20" s="11"/>
      <c r="E20" s="10">
        <f t="shared" si="0"/>
        <v>1.1197494467044624</v>
      </c>
      <c r="F20" s="10"/>
    </row>
    <row r="21" spans="3:7" x14ac:dyDescent="0.25">
      <c r="C21" s="7">
        <v>47392</v>
      </c>
      <c r="D21" s="11"/>
      <c r="E21" s="10">
        <f t="shared" si="0"/>
        <v>1.1197494467044624</v>
      </c>
      <c r="F21" s="10"/>
    </row>
    <row r="22" spans="3:7" x14ac:dyDescent="0.25">
      <c r="C22" s="7">
        <v>47574</v>
      </c>
      <c r="D22" s="11"/>
      <c r="E22" s="10">
        <f t="shared" si="0"/>
        <v>1.1197494467044624</v>
      </c>
      <c r="F22" s="10"/>
    </row>
    <row r="23" spans="3:7" x14ac:dyDescent="0.25">
      <c r="C23" s="7">
        <v>47757</v>
      </c>
      <c r="D23" s="11"/>
      <c r="E23" s="10">
        <f>E22*(1+D23)</f>
        <v>1.1197494467044624</v>
      </c>
      <c r="F23" s="10"/>
    </row>
    <row r="24" spans="3:7" x14ac:dyDescent="0.25">
      <c r="G24" s="9"/>
    </row>
    <row r="25" spans="3:7" x14ac:dyDescent="0.25">
      <c r="C25" t="s">
        <v>5</v>
      </c>
      <c r="D25" s="12" cm="1">
        <f t="array" ref="D25">INDEX(D4:D23,COUNT(D4:D23))</f>
        <v>7.0000000000000001E-3</v>
      </c>
      <c r="E25" s="10">
        <f>E23</f>
        <v>1.1197494467044624</v>
      </c>
      <c r="F25" s="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Ark1</vt:lpstr>
      <vt:lpstr>Ark2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 Møhncke-Dose</dc:creator>
  <cp:lastModifiedBy>Tine Backhausen</cp:lastModifiedBy>
  <cp:lastPrinted>2020-11-17T09:25:12Z</cp:lastPrinted>
  <dcterms:created xsi:type="dcterms:W3CDTF">2020-11-12T14:21:38Z</dcterms:created>
  <dcterms:modified xsi:type="dcterms:W3CDTF">2025-10-03T10:54:35Z</dcterms:modified>
</cp:coreProperties>
</file>