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5800" windowHeight="12210" firstSheet="10" activeTab="10"/>
  </bookViews>
  <sheets>
    <sheet name="Løntabel 1 okt. 2012" sheetId="7" state="hidden" r:id="rId1"/>
    <sheet name="Løntabel 1 okt. 2013" sheetId="9" state="hidden" r:id="rId2"/>
    <sheet name="Løntabel 1 aug. 2014" sheetId="10" state="hidden" r:id="rId3"/>
    <sheet name="Ark1" sheetId="12" state="hidden" r:id="rId4"/>
    <sheet name="Løntabel oktober 2015 " sheetId="13" state="hidden" r:id="rId5"/>
    <sheet name="Deltid oktober 2015" sheetId="14" state="hidden" r:id="rId6"/>
    <sheet name="Timelønnede oktober 2015" sheetId="15" state="hidden" r:id="rId7"/>
    <sheet name="Løntabel april 2016" sheetId="16" state="hidden" r:id="rId8"/>
    <sheet name="Deltid april 2016 " sheetId="17" state="hidden" r:id="rId9"/>
    <sheet name="Timelønnede april 2016" sheetId="18" state="hidden" r:id="rId10"/>
    <sheet name="Løntabel januar 2017" sheetId="19" r:id="rId11"/>
    <sheet name="Deltid januar 2017" sheetId="20" state="hidden" r:id="rId12"/>
    <sheet name="Timelønnede januar 2017" sheetId="21" state="hidden" r:id="rId13"/>
  </sheets>
  <externalReferences>
    <externalReference r:id="rId14"/>
    <externalReference r:id="rId15"/>
  </externalReferences>
  <calcPr calcId="171027"/>
</workbook>
</file>

<file path=xl/calcChain.xml><?xml version="1.0" encoding="utf-8"?>
<calcChain xmlns="http://schemas.openxmlformats.org/spreadsheetml/2006/main">
  <c r="G48" i="21" l="1"/>
  <c r="F48" i="21"/>
  <c r="E48" i="21"/>
  <c r="D48" i="21"/>
  <c r="C48" i="21"/>
  <c r="C51" i="21" s="1"/>
  <c r="G51" i="21"/>
  <c r="E51" i="21"/>
  <c r="G49" i="21"/>
  <c r="G50" i="21" s="1"/>
  <c r="C49" i="21"/>
  <c r="C50" i="21" s="1"/>
  <c r="F51" i="21"/>
  <c r="E49" i="21"/>
  <c r="G42" i="21"/>
  <c r="G43" i="21" s="1"/>
  <c r="G44" i="21" s="1"/>
  <c r="F42" i="21"/>
  <c r="F45" i="21" s="1"/>
  <c r="E42" i="21"/>
  <c r="D42" i="21"/>
  <c r="C42" i="21"/>
  <c r="C43" i="21" s="1"/>
  <c r="C44" i="21" s="1"/>
  <c r="G45" i="21"/>
  <c r="E45" i="21"/>
  <c r="E43" i="21"/>
  <c r="G38" i="21"/>
  <c r="G39" i="21" s="1"/>
  <c r="G40" i="21" s="1"/>
  <c r="F38" i="21"/>
  <c r="E38" i="21"/>
  <c r="D38" i="21"/>
  <c r="C38" i="21"/>
  <c r="C41" i="21" s="1"/>
  <c r="G41" i="21"/>
  <c r="E41" i="21"/>
  <c r="C39" i="21"/>
  <c r="C40" i="21" s="1"/>
  <c r="F41" i="21"/>
  <c r="E39" i="21"/>
  <c r="G34" i="21"/>
  <c r="F34" i="21"/>
  <c r="E34" i="21"/>
  <c r="D34" i="21"/>
  <c r="C34" i="21"/>
  <c r="C37" i="21" s="1"/>
  <c r="G37" i="21"/>
  <c r="E37" i="21"/>
  <c r="G35" i="21"/>
  <c r="G36" i="21" s="1"/>
  <c r="C35" i="21"/>
  <c r="C36" i="21" s="1"/>
  <c r="F37" i="21"/>
  <c r="E35" i="21"/>
  <c r="G30" i="21"/>
  <c r="G33" i="21" s="1"/>
  <c r="F30" i="21"/>
  <c r="F31" i="21" s="1"/>
  <c r="F32" i="21" s="1"/>
  <c r="E30" i="21"/>
  <c r="E31" i="21" s="1"/>
  <c r="D30" i="21"/>
  <c r="C30" i="21"/>
  <c r="F33" i="21"/>
  <c r="D33" i="21"/>
  <c r="D31" i="21"/>
  <c r="D32" i="21"/>
  <c r="C33" i="21"/>
  <c r="G26" i="21"/>
  <c r="F26" i="21"/>
  <c r="E26" i="21"/>
  <c r="D26" i="21"/>
  <c r="C26" i="21"/>
  <c r="C29" i="21" s="1"/>
  <c r="G29" i="21"/>
  <c r="E29" i="21"/>
  <c r="G27" i="21"/>
  <c r="G28" i="21" s="1"/>
  <c r="C27" i="21"/>
  <c r="C28" i="21" s="1"/>
  <c r="F29" i="21"/>
  <c r="E27" i="21"/>
  <c r="D27" i="21"/>
  <c r="G22" i="21"/>
  <c r="G23" i="21" s="1"/>
  <c r="G24" i="21" s="1"/>
  <c r="F22" i="21"/>
  <c r="E22" i="21"/>
  <c r="D22" i="21"/>
  <c r="D23" i="21" s="1"/>
  <c r="D24" i="21" s="1"/>
  <c r="E25" i="21"/>
  <c r="F25" i="21"/>
  <c r="C22" i="21"/>
  <c r="C23" i="21" s="1"/>
  <c r="G25" i="21"/>
  <c r="G18" i="21"/>
  <c r="G19" i="21" s="1"/>
  <c r="G20" i="21" s="1"/>
  <c r="F18" i="21"/>
  <c r="F21" i="21" s="1"/>
  <c r="E18" i="21"/>
  <c r="E19" i="21" s="1"/>
  <c r="D18" i="21"/>
  <c r="C18" i="21"/>
  <c r="C19" i="21" s="1"/>
  <c r="C20" i="21" s="1"/>
  <c r="G21" i="21"/>
  <c r="D19" i="21"/>
  <c r="G12" i="21"/>
  <c r="F12" i="21"/>
  <c r="E12" i="21"/>
  <c r="E15" i="21" s="1"/>
  <c r="D12" i="21"/>
  <c r="C12" i="21"/>
  <c r="G15" i="21"/>
  <c r="D15" i="21"/>
  <c r="C15" i="21"/>
  <c r="F15" i="21"/>
  <c r="D13" i="21"/>
  <c r="D14" i="21" s="1"/>
  <c r="G52" i="20"/>
  <c r="G55" i="20" s="1"/>
  <c r="F52" i="20"/>
  <c r="F55" i="20" s="1"/>
  <c r="E52" i="20"/>
  <c r="D52" i="20"/>
  <c r="C52" i="20"/>
  <c r="C55" i="20" s="1"/>
  <c r="G46" i="20"/>
  <c r="G49" i="20" s="1"/>
  <c r="F46" i="20"/>
  <c r="E46" i="20"/>
  <c r="D46" i="20"/>
  <c r="C46" i="20"/>
  <c r="C49" i="20" s="1"/>
  <c r="D55" i="20"/>
  <c r="F53" i="20"/>
  <c r="D49" i="20"/>
  <c r="F47" i="20"/>
  <c r="F49" i="20"/>
  <c r="G41" i="20"/>
  <c r="G44" i="20" s="1"/>
  <c r="F41" i="20"/>
  <c r="E41" i="20"/>
  <c r="D41" i="20"/>
  <c r="C41" i="20"/>
  <c r="C42" i="20" s="1"/>
  <c r="C43" i="20" s="1"/>
  <c r="F44" i="20"/>
  <c r="E44" i="20"/>
  <c r="F42" i="20"/>
  <c r="F43" i="20" s="1"/>
  <c r="E42" i="20"/>
  <c r="G37" i="20"/>
  <c r="G38" i="20" s="1"/>
  <c r="G39" i="20" s="1"/>
  <c r="F37" i="20"/>
  <c r="F40" i="20" s="1"/>
  <c r="E37" i="20"/>
  <c r="E38" i="20" s="1"/>
  <c r="D37" i="20"/>
  <c r="C37" i="20"/>
  <c r="C38" i="20" s="1"/>
  <c r="C39" i="20" s="1"/>
  <c r="G40" i="20"/>
  <c r="C40" i="20"/>
  <c r="D38" i="20"/>
  <c r="G33" i="20"/>
  <c r="G36" i="20" s="1"/>
  <c r="F33" i="20"/>
  <c r="F36" i="20" s="1"/>
  <c r="E33" i="20"/>
  <c r="E34" i="20" s="1"/>
  <c r="D33" i="20"/>
  <c r="C33" i="20"/>
  <c r="C36" i="20" s="1"/>
  <c r="D34" i="20"/>
  <c r="G28" i="20"/>
  <c r="G31" i="20" s="1"/>
  <c r="F28" i="20"/>
  <c r="F31" i="20" s="1"/>
  <c r="E28" i="20"/>
  <c r="D28" i="20"/>
  <c r="D31" i="20" s="1"/>
  <c r="C28" i="20"/>
  <c r="C29" i="20" s="1"/>
  <c r="C30" i="20" s="1"/>
  <c r="G29" i="20"/>
  <c r="G30" i="20" s="1"/>
  <c r="E29" i="20"/>
  <c r="G23" i="20"/>
  <c r="F23" i="20"/>
  <c r="F26" i="20" s="1"/>
  <c r="E23" i="20"/>
  <c r="E24" i="20" s="1"/>
  <c r="D23" i="20"/>
  <c r="C23" i="20"/>
  <c r="C26" i="20" s="1"/>
  <c r="G26" i="20"/>
  <c r="G24" i="20"/>
  <c r="G25" i="20" s="1"/>
  <c r="G18" i="20"/>
  <c r="G19" i="20" s="1"/>
  <c r="G20" i="20" s="1"/>
  <c r="F18" i="20"/>
  <c r="F21" i="20" s="1"/>
  <c r="E18" i="20"/>
  <c r="E19" i="20" s="1"/>
  <c r="D18" i="20"/>
  <c r="C18" i="20"/>
  <c r="C19" i="20" s="1"/>
  <c r="C20" i="20" s="1"/>
  <c r="G21" i="20"/>
  <c r="D19" i="20"/>
  <c r="D20" i="20" s="1"/>
  <c r="D21" i="20"/>
  <c r="G12" i="20"/>
  <c r="G13" i="20" s="1"/>
  <c r="G14" i="20" s="1"/>
  <c r="F12" i="20"/>
  <c r="F15" i="20" s="1"/>
  <c r="E12" i="20"/>
  <c r="E15" i="20" s="1"/>
  <c r="D12" i="20"/>
  <c r="C12" i="20"/>
  <c r="C13" i="20" s="1"/>
  <c r="C14" i="20" s="1"/>
  <c r="Q5" i="20"/>
  <c r="Q4" i="17"/>
  <c r="G52" i="19"/>
  <c r="F52" i="19"/>
  <c r="F55" i="19" s="1"/>
  <c r="E52" i="19"/>
  <c r="D52" i="19"/>
  <c r="C52" i="19"/>
  <c r="G55" i="19"/>
  <c r="E55" i="19"/>
  <c r="C55" i="19"/>
  <c r="G53" i="19"/>
  <c r="G54" i="19" s="1"/>
  <c r="C53" i="19"/>
  <c r="C54" i="19" s="1"/>
  <c r="D55" i="19"/>
  <c r="G46" i="19"/>
  <c r="F46" i="19"/>
  <c r="E46" i="19"/>
  <c r="E49" i="19" s="1"/>
  <c r="D46" i="19"/>
  <c r="D49" i="19" s="1"/>
  <c r="C46" i="19"/>
  <c r="C49" i="19"/>
  <c r="G49" i="19"/>
  <c r="F49" i="19"/>
  <c r="G47" i="19"/>
  <c r="G48" i="19" s="1"/>
  <c r="C47" i="19"/>
  <c r="C48" i="19" s="1"/>
  <c r="F47" i="19"/>
  <c r="F48" i="19" s="1"/>
  <c r="G41" i="19"/>
  <c r="G44" i="19" s="1"/>
  <c r="F41" i="19"/>
  <c r="E41" i="19"/>
  <c r="D41" i="19"/>
  <c r="D42" i="19" s="1"/>
  <c r="C41" i="19"/>
  <c r="C44" i="19"/>
  <c r="E44" i="19"/>
  <c r="E42" i="19"/>
  <c r="C42" i="19"/>
  <c r="F44" i="19"/>
  <c r="E43" i="19"/>
  <c r="G37" i="19"/>
  <c r="F37" i="19"/>
  <c r="F38" i="19" s="1"/>
  <c r="F39" i="19" s="1"/>
  <c r="E37" i="19"/>
  <c r="E40" i="19" s="1"/>
  <c r="D37" i="19"/>
  <c r="C37" i="19"/>
  <c r="G40" i="19"/>
  <c r="F40" i="19"/>
  <c r="C40" i="19"/>
  <c r="G38" i="19"/>
  <c r="G39" i="19" s="1"/>
  <c r="C38" i="19"/>
  <c r="C39" i="19" s="1"/>
  <c r="D40" i="19"/>
  <c r="C36" i="19"/>
  <c r="C34" i="19"/>
  <c r="G33" i="19"/>
  <c r="F33" i="19"/>
  <c r="E33" i="19"/>
  <c r="E34" i="19" s="1"/>
  <c r="D33" i="19"/>
  <c r="C33" i="19"/>
  <c r="F36" i="19"/>
  <c r="D34" i="19"/>
  <c r="G36" i="19"/>
  <c r="D35" i="19"/>
  <c r="C31" i="19"/>
  <c r="C29" i="19"/>
  <c r="G28" i="19"/>
  <c r="G31" i="19" s="1"/>
  <c r="F28" i="19"/>
  <c r="E28" i="19"/>
  <c r="D28" i="19"/>
  <c r="C28" i="19"/>
  <c r="E31" i="19"/>
  <c r="G29" i="19"/>
  <c r="G30" i="19" s="1"/>
  <c r="C30" i="19"/>
  <c r="F31" i="19"/>
  <c r="C26" i="19"/>
  <c r="C24" i="19"/>
  <c r="G23" i="19"/>
  <c r="F23" i="19"/>
  <c r="F26" i="19" s="1"/>
  <c r="E23" i="19"/>
  <c r="E26" i="19" s="1"/>
  <c r="D23" i="19"/>
  <c r="C23" i="19"/>
  <c r="G26" i="19"/>
  <c r="D26" i="19"/>
  <c r="D24" i="19"/>
  <c r="D25" i="19" s="1"/>
  <c r="G24" i="19"/>
  <c r="G25" i="19" s="1"/>
  <c r="G21" i="19"/>
  <c r="C19" i="19"/>
  <c r="G18" i="19"/>
  <c r="G19" i="19" s="1"/>
  <c r="G20" i="19" s="1"/>
  <c r="F18" i="19"/>
  <c r="F21" i="19" s="1"/>
  <c r="E18" i="19"/>
  <c r="E21" i="19" s="1"/>
  <c r="D18" i="19"/>
  <c r="C18" i="19"/>
  <c r="C21" i="19"/>
  <c r="F19" i="19"/>
  <c r="F20" i="19" s="1"/>
  <c r="D21" i="19"/>
  <c r="C15" i="19"/>
  <c r="C13" i="19"/>
  <c r="D12" i="19"/>
  <c r="D15" i="19" s="1"/>
  <c r="G12" i="19"/>
  <c r="G15" i="19" s="1"/>
  <c r="F12" i="19"/>
  <c r="F15" i="19" s="1"/>
  <c r="E12" i="19"/>
  <c r="C12" i="19"/>
  <c r="C14" i="19" s="1"/>
  <c r="G13" i="19"/>
  <c r="G14" i="19" s="1"/>
  <c r="E13" i="19"/>
  <c r="C14" i="16"/>
  <c r="C13" i="16"/>
  <c r="C15" i="16"/>
  <c r="C12" i="14"/>
  <c r="C15" i="20" l="1"/>
  <c r="D29" i="20"/>
  <c r="D30" i="20" s="1"/>
  <c r="C34" i="20"/>
  <c r="C35" i="20" s="1"/>
  <c r="G42" i="20"/>
  <c r="G43" i="20" s="1"/>
  <c r="E13" i="20"/>
  <c r="E14" i="20" s="1"/>
  <c r="G34" i="20"/>
  <c r="G35" i="20" s="1"/>
  <c r="G15" i="20"/>
  <c r="F49" i="21"/>
  <c r="F50" i="21" s="1"/>
  <c r="E50" i="21"/>
  <c r="D51" i="21"/>
  <c r="D49" i="21"/>
  <c r="D50" i="21" s="1"/>
  <c r="C45" i="21"/>
  <c r="F43" i="21"/>
  <c r="F44" i="21" s="1"/>
  <c r="E44" i="21"/>
  <c r="D45" i="21"/>
  <c r="D43" i="21"/>
  <c r="D44" i="21" s="1"/>
  <c r="F39" i="21"/>
  <c r="F40" i="21" s="1"/>
  <c r="E40" i="21"/>
  <c r="D41" i="21"/>
  <c r="D39" i="21"/>
  <c r="D40" i="21" s="1"/>
  <c r="F35" i="21"/>
  <c r="F36" i="21" s="1"/>
  <c r="E36" i="21"/>
  <c r="D37" i="21"/>
  <c r="D35" i="21"/>
  <c r="D36" i="21" s="1"/>
  <c r="E32" i="21"/>
  <c r="C31" i="21"/>
  <c r="C32" i="21" s="1"/>
  <c r="G31" i="21"/>
  <c r="G32" i="21" s="1"/>
  <c r="E33" i="21"/>
  <c r="D28" i="21"/>
  <c r="F27" i="21"/>
  <c r="F28" i="21" s="1"/>
  <c r="E28" i="21"/>
  <c r="D29" i="21"/>
  <c r="E23" i="21"/>
  <c r="E24" i="21" s="1"/>
  <c r="C24" i="21"/>
  <c r="C25" i="21"/>
  <c r="F23" i="21"/>
  <c r="F24" i="21" s="1"/>
  <c r="D25" i="21"/>
  <c r="E21" i="21"/>
  <c r="C21" i="21"/>
  <c r="D20" i="21"/>
  <c r="F19" i="21"/>
  <c r="F20" i="21" s="1"/>
  <c r="E20" i="21"/>
  <c r="D21" i="21"/>
  <c r="E13" i="21"/>
  <c r="E14" i="21" s="1"/>
  <c r="F13" i="21"/>
  <c r="F14" i="21" s="1"/>
  <c r="C13" i="21"/>
  <c r="C14" i="21" s="1"/>
  <c r="G13" i="21"/>
  <c r="G14" i="21" s="1"/>
  <c r="E55" i="20"/>
  <c r="E53" i="20"/>
  <c r="E54" i="20" s="1"/>
  <c r="E47" i="20"/>
  <c r="E48" i="20" s="1"/>
  <c r="E49" i="20"/>
  <c r="C47" i="20"/>
  <c r="C48" i="20" s="1"/>
  <c r="G47" i="20"/>
  <c r="G48" i="20" s="1"/>
  <c r="F48" i="20"/>
  <c r="C53" i="20"/>
  <c r="C54" i="20" s="1"/>
  <c r="G53" i="20"/>
  <c r="G54" i="20" s="1"/>
  <c r="F54" i="20"/>
  <c r="D47" i="20"/>
  <c r="D48" i="20" s="1"/>
  <c r="D53" i="20"/>
  <c r="D54" i="20" s="1"/>
  <c r="C44" i="20"/>
  <c r="E43" i="20"/>
  <c r="D44" i="20"/>
  <c r="D42" i="20"/>
  <c r="D43" i="20" s="1"/>
  <c r="D39" i="20"/>
  <c r="F38" i="20"/>
  <c r="F39" i="20" s="1"/>
  <c r="E39" i="20"/>
  <c r="D40" i="20"/>
  <c r="E40" i="20"/>
  <c r="D35" i="20"/>
  <c r="F34" i="20"/>
  <c r="F35" i="20" s="1"/>
  <c r="E35" i="20"/>
  <c r="D36" i="20"/>
  <c r="E36" i="20"/>
  <c r="C31" i="20"/>
  <c r="F29" i="20"/>
  <c r="F30" i="20" s="1"/>
  <c r="E30" i="20"/>
  <c r="E31" i="20"/>
  <c r="C24" i="20"/>
  <c r="C25" i="20" s="1"/>
  <c r="E26" i="20"/>
  <c r="F24" i="20"/>
  <c r="F25" i="20" s="1"/>
  <c r="E25" i="20"/>
  <c r="D26" i="20"/>
  <c r="D24" i="20"/>
  <c r="D25" i="20" s="1"/>
  <c r="C21" i="20"/>
  <c r="F19" i="20"/>
  <c r="F20" i="20" s="1"/>
  <c r="E20" i="20"/>
  <c r="E21" i="20"/>
  <c r="F13" i="20"/>
  <c r="F14" i="20" s="1"/>
  <c r="D13" i="20"/>
  <c r="D14" i="20" s="1"/>
  <c r="D15" i="20"/>
  <c r="F53" i="19"/>
  <c r="F54" i="19" s="1"/>
  <c r="D53" i="19"/>
  <c r="D54" i="19" s="1"/>
  <c r="E53" i="19"/>
  <c r="E54" i="19" s="1"/>
  <c r="D47" i="19"/>
  <c r="D48" i="19" s="1"/>
  <c r="E47" i="19"/>
  <c r="E48" i="19" s="1"/>
  <c r="G42" i="19"/>
  <c r="G43" i="19" s="1"/>
  <c r="C43" i="19"/>
  <c r="D43" i="19"/>
  <c r="F42" i="19"/>
  <c r="F43" i="19" s="1"/>
  <c r="D44" i="19"/>
  <c r="D38" i="19"/>
  <c r="D39" i="19" s="1"/>
  <c r="E38" i="19"/>
  <c r="E39" i="19" s="1"/>
  <c r="F34" i="19"/>
  <c r="F35" i="19" s="1"/>
  <c r="E35" i="19"/>
  <c r="D36" i="19"/>
  <c r="C35" i="19"/>
  <c r="G34" i="19"/>
  <c r="G35" i="19" s="1"/>
  <c r="E36" i="19"/>
  <c r="D30" i="19"/>
  <c r="E30" i="19"/>
  <c r="D29" i="19"/>
  <c r="E29" i="19"/>
  <c r="F29" i="19"/>
  <c r="F30" i="19" s="1"/>
  <c r="D31" i="19"/>
  <c r="C25" i="19"/>
  <c r="E24" i="19"/>
  <c r="E25" i="19" s="1"/>
  <c r="F24" i="19"/>
  <c r="F25" i="19" s="1"/>
  <c r="C20" i="19"/>
  <c r="D19" i="19"/>
  <c r="D20" i="19" s="1"/>
  <c r="E19" i="19"/>
  <c r="E20" i="19" s="1"/>
  <c r="E15" i="19"/>
  <c r="D13" i="19"/>
  <c r="D14" i="19" s="1"/>
  <c r="F13" i="19"/>
  <c r="F14" i="19" s="1"/>
  <c r="E14" i="19"/>
  <c r="C41" i="16"/>
  <c r="C41" i="17" l="1"/>
  <c r="C12" i="17"/>
  <c r="C13" i="17" s="1"/>
  <c r="O15" i="13"/>
  <c r="C12" i="16"/>
  <c r="L8" i="13"/>
  <c r="M8" i="13"/>
  <c r="N8" i="13"/>
  <c r="O8" i="13"/>
  <c r="K8" i="13"/>
  <c r="C14" i="17" l="1"/>
  <c r="C12" i="18"/>
  <c r="C15" i="18" s="1"/>
  <c r="J11" i="18"/>
  <c r="C15" i="17"/>
  <c r="D52" i="16"/>
  <c r="E52" i="16"/>
  <c r="F52" i="16"/>
  <c r="G52" i="16"/>
  <c r="C52" i="16"/>
  <c r="C52" i="17" s="1"/>
  <c r="D46" i="16"/>
  <c r="E46" i="16"/>
  <c r="F46" i="16"/>
  <c r="G46" i="16"/>
  <c r="C46" i="16"/>
  <c r="D41" i="16"/>
  <c r="D41" i="17" s="1"/>
  <c r="D42" i="17" s="1"/>
  <c r="E41" i="16"/>
  <c r="F41" i="16"/>
  <c r="G41" i="16"/>
  <c r="G41" i="17" s="1"/>
  <c r="C42" i="17"/>
  <c r="C43" i="17" s="1"/>
  <c r="D37" i="16"/>
  <c r="E37" i="16"/>
  <c r="F37" i="16"/>
  <c r="G37" i="16"/>
  <c r="C37" i="16"/>
  <c r="D33" i="16"/>
  <c r="E33" i="16"/>
  <c r="E33" i="17" s="1"/>
  <c r="F33" i="16"/>
  <c r="G33" i="16"/>
  <c r="C33" i="16"/>
  <c r="D28" i="16"/>
  <c r="D28" i="17" s="1"/>
  <c r="E28" i="16"/>
  <c r="F28" i="16"/>
  <c r="G28" i="16"/>
  <c r="C28" i="16"/>
  <c r="D23" i="16"/>
  <c r="E23" i="16"/>
  <c r="F23" i="16"/>
  <c r="F23" i="17" s="1"/>
  <c r="G23" i="16"/>
  <c r="G23" i="17" s="1"/>
  <c r="C23" i="16"/>
  <c r="D18" i="16"/>
  <c r="E18" i="16"/>
  <c r="F18" i="16"/>
  <c r="G18" i="16"/>
  <c r="C18" i="16"/>
  <c r="D12" i="16"/>
  <c r="D12" i="17" s="1"/>
  <c r="E12" i="16"/>
  <c r="E12" i="17" s="1"/>
  <c r="F12" i="16"/>
  <c r="F12" i="17" s="1"/>
  <c r="G12" i="16"/>
  <c r="G12" i="17" s="1"/>
  <c r="G48" i="15"/>
  <c r="G51" i="15" s="1"/>
  <c r="F48" i="15"/>
  <c r="F51" i="15"/>
  <c r="E48" i="15"/>
  <c r="E51" i="15" s="1"/>
  <c r="D48" i="15"/>
  <c r="C48" i="15"/>
  <c r="C49" i="15" s="1"/>
  <c r="G42" i="15"/>
  <c r="G43" i="15"/>
  <c r="F42" i="15"/>
  <c r="F45" i="15" s="1"/>
  <c r="E42" i="15"/>
  <c r="E45" i="15" s="1"/>
  <c r="E43" i="15"/>
  <c r="E44" i="15"/>
  <c r="D42" i="15"/>
  <c r="C42" i="15"/>
  <c r="C43" i="15"/>
  <c r="E41" i="15"/>
  <c r="G38" i="15"/>
  <c r="G39" i="15" s="1"/>
  <c r="F38" i="15"/>
  <c r="F39" i="15"/>
  <c r="E38" i="15"/>
  <c r="E39" i="15"/>
  <c r="E40" i="15" s="1"/>
  <c r="D38" i="15"/>
  <c r="C38" i="15"/>
  <c r="G34" i="15"/>
  <c r="G37" i="15" s="1"/>
  <c r="F34" i="15"/>
  <c r="F35" i="15"/>
  <c r="F36" i="15" s="1"/>
  <c r="E34" i="15"/>
  <c r="D34" i="15"/>
  <c r="D37" i="15" s="1"/>
  <c r="C34" i="15"/>
  <c r="C35" i="15" s="1"/>
  <c r="G30" i="15"/>
  <c r="G31" i="15" s="1"/>
  <c r="G33" i="15"/>
  <c r="F30" i="15"/>
  <c r="F31" i="15" s="1"/>
  <c r="E30" i="15"/>
  <c r="E31" i="15"/>
  <c r="D30" i="15"/>
  <c r="C30" i="15"/>
  <c r="C31" i="15"/>
  <c r="G26" i="15"/>
  <c r="G29" i="15"/>
  <c r="F26" i="15"/>
  <c r="F27" i="15" s="1"/>
  <c r="E26" i="15"/>
  <c r="E29" i="15" s="1"/>
  <c r="E27" i="15"/>
  <c r="E28" i="15"/>
  <c r="D26" i="15"/>
  <c r="C26" i="15"/>
  <c r="C27" i="15"/>
  <c r="C28" i="15" s="1"/>
  <c r="E25" i="15"/>
  <c r="G22" i="15"/>
  <c r="G25" i="15" s="1"/>
  <c r="F22" i="15"/>
  <c r="F23" i="15"/>
  <c r="E22" i="15"/>
  <c r="E23" i="15" s="1"/>
  <c r="E24" i="15" s="1"/>
  <c r="D22" i="15"/>
  <c r="C22" i="15"/>
  <c r="C23" i="15" s="1"/>
  <c r="C24" i="15" s="1"/>
  <c r="G18" i="15"/>
  <c r="F18" i="15"/>
  <c r="F19" i="15"/>
  <c r="F20" i="15" s="1"/>
  <c r="E18" i="15"/>
  <c r="D18" i="15"/>
  <c r="C18" i="15"/>
  <c r="C19" i="15" s="1"/>
  <c r="G12" i="15"/>
  <c r="G13" i="15" s="1"/>
  <c r="G15" i="15"/>
  <c r="F12" i="15"/>
  <c r="F13" i="15"/>
  <c r="E12" i="15"/>
  <c r="E13" i="15"/>
  <c r="D12" i="15"/>
  <c r="C12" i="15"/>
  <c r="C13" i="15"/>
  <c r="C14" i="15" s="1"/>
  <c r="J11" i="15"/>
  <c r="G52" i="14"/>
  <c r="G55" i="14" s="1"/>
  <c r="F52" i="14"/>
  <c r="F53" i="14" s="1"/>
  <c r="E52" i="14"/>
  <c r="E55" i="14" s="1"/>
  <c r="D52" i="14"/>
  <c r="C52" i="14"/>
  <c r="C53" i="14" s="1"/>
  <c r="C54" i="14" s="1"/>
  <c r="G46" i="14"/>
  <c r="G49" i="14" s="1"/>
  <c r="F46" i="14"/>
  <c r="F49" i="14" s="1"/>
  <c r="E46" i="14"/>
  <c r="E49" i="14" s="1"/>
  <c r="D46" i="14"/>
  <c r="D49" i="14" s="1"/>
  <c r="C46" i="14"/>
  <c r="C47" i="14" s="1"/>
  <c r="C48" i="14" s="1"/>
  <c r="G41" i="14"/>
  <c r="F41" i="14"/>
  <c r="F42" i="14" s="1"/>
  <c r="E41" i="14"/>
  <c r="E44" i="14" s="1"/>
  <c r="D41" i="14"/>
  <c r="D44" i="14" s="1"/>
  <c r="C41" i="14"/>
  <c r="C42" i="14" s="1"/>
  <c r="G37" i="14"/>
  <c r="G38" i="14" s="1"/>
  <c r="G39" i="14" s="1"/>
  <c r="F37" i="14"/>
  <c r="F40" i="14" s="1"/>
  <c r="E37" i="14"/>
  <c r="E40" i="14" s="1"/>
  <c r="D37" i="14"/>
  <c r="D38" i="14" s="1"/>
  <c r="D39" i="14" s="1"/>
  <c r="C37" i="14"/>
  <c r="C38" i="14" s="1"/>
  <c r="G33" i="14"/>
  <c r="G34" i="14" s="1"/>
  <c r="G35" i="14" s="1"/>
  <c r="F33" i="14"/>
  <c r="F36" i="14" s="1"/>
  <c r="E33" i="14"/>
  <c r="E36" i="14" s="1"/>
  <c r="D33" i="14"/>
  <c r="D36" i="14" s="1"/>
  <c r="C33" i="14"/>
  <c r="C34" i="14" s="1"/>
  <c r="C35" i="14" s="1"/>
  <c r="G28" i="14"/>
  <c r="G29" i="14" s="1"/>
  <c r="G30" i="14" s="1"/>
  <c r="F28" i="14"/>
  <c r="F31" i="14" s="1"/>
  <c r="E28" i="14"/>
  <c r="E29" i="14" s="1"/>
  <c r="E30" i="14" s="1"/>
  <c r="D28" i="14"/>
  <c r="D29" i="14" s="1"/>
  <c r="D30" i="14" s="1"/>
  <c r="C28" i="14"/>
  <c r="C29" i="14" s="1"/>
  <c r="G23" i="14"/>
  <c r="G26" i="14" s="1"/>
  <c r="F23" i="14"/>
  <c r="F26" i="14" s="1"/>
  <c r="E23" i="14"/>
  <c r="E26" i="14" s="1"/>
  <c r="D23" i="14"/>
  <c r="D26" i="14" s="1"/>
  <c r="C23" i="14"/>
  <c r="G18" i="14"/>
  <c r="G19" i="14" s="1"/>
  <c r="G20" i="14" s="1"/>
  <c r="F18" i="14"/>
  <c r="F21" i="14" s="1"/>
  <c r="E18" i="14"/>
  <c r="E21" i="14" s="1"/>
  <c r="D18" i="14"/>
  <c r="D19" i="14" s="1"/>
  <c r="D20" i="14" s="1"/>
  <c r="C18" i="14"/>
  <c r="C13" i="14"/>
  <c r="C14" i="14" s="1"/>
  <c r="G12" i="14"/>
  <c r="F12" i="14"/>
  <c r="E12" i="14"/>
  <c r="D12" i="14"/>
  <c r="C15" i="14"/>
  <c r="G55" i="13"/>
  <c r="F55" i="13"/>
  <c r="E55" i="13"/>
  <c r="D55" i="13"/>
  <c r="C55" i="13"/>
  <c r="G53" i="13"/>
  <c r="G54" i="13" s="1"/>
  <c r="F53" i="13"/>
  <c r="F54" i="13"/>
  <c r="E53" i="13"/>
  <c r="E54" i="13" s="1"/>
  <c r="D53" i="13"/>
  <c r="D54" i="13" s="1"/>
  <c r="C53" i="13"/>
  <c r="C54" i="13" s="1"/>
  <c r="G49" i="13"/>
  <c r="F49" i="13"/>
  <c r="E49" i="13"/>
  <c r="D49" i="13"/>
  <c r="C49" i="13"/>
  <c r="G47" i="13"/>
  <c r="G48" i="13" s="1"/>
  <c r="F47" i="13"/>
  <c r="F48" i="13"/>
  <c r="E47" i="13"/>
  <c r="E48" i="13" s="1"/>
  <c r="D47" i="13"/>
  <c r="D48" i="13"/>
  <c r="C47" i="13"/>
  <c r="C48" i="13" s="1"/>
  <c r="G44" i="13"/>
  <c r="F44" i="13"/>
  <c r="E44" i="13"/>
  <c r="D44" i="13"/>
  <c r="C44" i="13"/>
  <c r="G42" i="13"/>
  <c r="G43" i="13" s="1"/>
  <c r="F42" i="13"/>
  <c r="F43" i="13" s="1"/>
  <c r="E42" i="13"/>
  <c r="E43" i="13"/>
  <c r="D42" i="13"/>
  <c r="D43" i="13" s="1"/>
  <c r="C42" i="13"/>
  <c r="C43" i="13"/>
  <c r="G40" i="13"/>
  <c r="F40" i="13"/>
  <c r="E40" i="13"/>
  <c r="D40" i="13"/>
  <c r="C40" i="13"/>
  <c r="G38" i="13"/>
  <c r="G39" i="13"/>
  <c r="F38" i="13"/>
  <c r="F39" i="13" s="1"/>
  <c r="E38" i="13"/>
  <c r="E39" i="13"/>
  <c r="D38" i="13"/>
  <c r="D39" i="13" s="1"/>
  <c r="C38" i="13"/>
  <c r="C39" i="13"/>
  <c r="G36" i="13"/>
  <c r="F36" i="13"/>
  <c r="E36" i="13"/>
  <c r="D36" i="13"/>
  <c r="C36" i="13"/>
  <c r="G34" i="13"/>
  <c r="G35" i="13" s="1"/>
  <c r="F34" i="13"/>
  <c r="F35" i="13"/>
  <c r="E34" i="13"/>
  <c r="E35" i="13" s="1"/>
  <c r="D34" i="13"/>
  <c r="D35" i="13"/>
  <c r="C34" i="13"/>
  <c r="C35" i="13" s="1"/>
  <c r="G31" i="13"/>
  <c r="F31" i="13"/>
  <c r="E31" i="13"/>
  <c r="D31" i="13"/>
  <c r="C31" i="13"/>
  <c r="G29" i="13"/>
  <c r="G30" i="13" s="1"/>
  <c r="F29" i="13"/>
  <c r="F30" i="13"/>
  <c r="E29" i="13"/>
  <c r="E30" i="13" s="1"/>
  <c r="D29" i="13"/>
  <c r="D30" i="13"/>
  <c r="C29" i="13"/>
  <c r="C30" i="13" s="1"/>
  <c r="G26" i="13"/>
  <c r="F26" i="13"/>
  <c r="E26" i="13"/>
  <c r="D26" i="13"/>
  <c r="C26" i="13"/>
  <c r="G24" i="13"/>
  <c r="G25" i="13"/>
  <c r="F24" i="13"/>
  <c r="F25" i="13" s="1"/>
  <c r="E24" i="13"/>
  <c r="E25" i="13"/>
  <c r="D24" i="13"/>
  <c r="D25" i="13" s="1"/>
  <c r="C24" i="13"/>
  <c r="C25" i="13" s="1"/>
  <c r="G21" i="13"/>
  <c r="F21" i="13"/>
  <c r="E21" i="13"/>
  <c r="D21" i="13"/>
  <c r="C21" i="13"/>
  <c r="G19" i="13"/>
  <c r="G20" i="13"/>
  <c r="F19" i="13"/>
  <c r="F20" i="13" s="1"/>
  <c r="E19" i="13"/>
  <c r="E20" i="13"/>
  <c r="D19" i="13"/>
  <c r="D20" i="13" s="1"/>
  <c r="C19" i="13"/>
  <c r="C20" i="13"/>
  <c r="D15" i="13"/>
  <c r="E15" i="13"/>
  <c r="F15" i="13"/>
  <c r="G15" i="13"/>
  <c r="C15" i="13"/>
  <c r="F14" i="13"/>
  <c r="D13" i="13"/>
  <c r="D14" i="13"/>
  <c r="E13" i="13"/>
  <c r="E14" i="13" s="1"/>
  <c r="F13" i="13"/>
  <c r="G13" i="13"/>
  <c r="G14" i="13"/>
  <c r="C13" i="13"/>
  <c r="C14" i="13" s="1"/>
  <c r="J3" i="9"/>
  <c r="G44" i="9"/>
  <c r="G34" i="9"/>
  <c r="D18" i="9"/>
  <c r="C22" i="9"/>
  <c r="C25" i="9" s="1"/>
  <c r="F22" i="9"/>
  <c r="D15" i="15"/>
  <c r="D29" i="15"/>
  <c r="D33" i="15"/>
  <c r="D41" i="15"/>
  <c r="D45" i="15"/>
  <c r="F49" i="15"/>
  <c r="F50" i="15" s="1"/>
  <c r="D51" i="15"/>
  <c r="D13" i="15"/>
  <c r="D14" i="15" s="1"/>
  <c r="D19" i="15"/>
  <c r="D27" i="15"/>
  <c r="D28" i="15"/>
  <c r="D31" i="15"/>
  <c r="D32" i="15" s="1"/>
  <c r="D35" i="15"/>
  <c r="D36" i="15" s="1"/>
  <c r="D39" i="15"/>
  <c r="D40" i="15" s="1"/>
  <c r="D43" i="15"/>
  <c r="D44" i="15"/>
  <c r="D49" i="15"/>
  <c r="D50" i="15" s="1"/>
  <c r="G48" i="10"/>
  <c r="G47" i="9"/>
  <c r="C23" i="9"/>
  <c r="D22" i="9"/>
  <c r="F4" i="9"/>
  <c r="G10" i="9"/>
  <c r="G18" i="10" s="1"/>
  <c r="E34" i="9"/>
  <c r="D38" i="9"/>
  <c r="G35" i="9"/>
  <c r="G36" i="9"/>
  <c r="C4" i="9"/>
  <c r="E4" i="9"/>
  <c r="C18" i="9"/>
  <c r="F23" i="9"/>
  <c r="F24" i="9" s="1"/>
  <c r="F25" i="9"/>
  <c r="D26" i="10"/>
  <c r="D21" i="9"/>
  <c r="D44" i="9"/>
  <c r="D30" i="9"/>
  <c r="C30" i="9"/>
  <c r="E26" i="9"/>
  <c r="C26" i="9"/>
  <c r="E14" i="9"/>
  <c r="G14" i="9"/>
  <c r="E10" i="9"/>
  <c r="D4" i="9"/>
  <c r="G4" i="9"/>
  <c r="E22" i="9"/>
  <c r="F44" i="9"/>
  <c r="F47" i="9" s="1"/>
  <c r="E38" i="9"/>
  <c r="F38" i="9"/>
  <c r="D34" i="9"/>
  <c r="C34" i="9"/>
  <c r="G30" i="9"/>
  <c r="E18" i="9"/>
  <c r="D14" i="9"/>
  <c r="F10" i="9"/>
  <c r="E44" i="9"/>
  <c r="C44" i="9"/>
  <c r="C38" i="9"/>
  <c r="F34" i="9"/>
  <c r="E30" i="9"/>
  <c r="F30" i="9"/>
  <c r="F26" i="9"/>
  <c r="G26" i="9"/>
  <c r="G18" i="9"/>
  <c r="F14" i="9"/>
  <c r="C14" i="9"/>
  <c r="D10" i="9"/>
  <c r="C10" i="9"/>
  <c r="D19" i="9"/>
  <c r="D20" i="9"/>
  <c r="G22" i="9"/>
  <c r="F18" i="9"/>
  <c r="D26" i="9"/>
  <c r="G38" i="9"/>
  <c r="F17" i="9"/>
  <c r="F15" i="9"/>
  <c r="F16" i="9"/>
  <c r="F22" i="10"/>
  <c r="D31" i="9"/>
  <c r="D32" i="9" s="1"/>
  <c r="D34" i="10"/>
  <c r="D33" i="9"/>
  <c r="D27" i="9"/>
  <c r="D28" i="9" s="1"/>
  <c r="D29" i="9"/>
  <c r="D30" i="10"/>
  <c r="D31" i="10" s="1"/>
  <c r="C13" i="9"/>
  <c r="C18" i="10"/>
  <c r="C11" i="9"/>
  <c r="C12" i="9"/>
  <c r="E45" i="9"/>
  <c r="E48" i="10"/>
  <c r="E47" i="9"/>
  <c r="E46" i="9"/>
  <c r="G33" i="9"/>
  <c r="G31" i="9"/>
  <c r="G34" i="10"/>
  <c r="G32" i="9"/>
  <c r="E39" i="9"/>
  <c r="E41" i="9"/>
  <c r="E42" i="10"/>
  <c r="E40" i="9"/>
  <c r="D12" i="10"/>
  <c r="D13" i="10" s="1"/>
  <c r="D5" i="9"/>
  <c r="D6" i="9"/>
  <c r="D7" i="9"/>
  <c r="C29" i="9"/>
  <c r="C30" i="10"/>
  <c r="C27" i="9"/>
  <c r="C28" i="9"/>
  <c r="D48" i="10"/>
  <c r="D51" i="10" s="1"/>
  <c r="D47" i="9"/>
  <c r="D45" i="9"/>
  <c r="D46" i="9"/>
  <c r="C5" i="9"/>
  <c r="C6" i="9" s="1"/>
  <c r="C12" i="10"/>
  <c r="C7" i="9"/>
  <c r="D42" i="10"/>
  <c r="D45" i="10" s="1"/>
  <c r="D41" i="9"/>
  <c r="D39" i="9"/>
  <c r="D40" i="9"/>
  <c r="D25" i="9"/>
  <c r="D23" i="9"/>
  <c r="D24" i="9"/>
  <c r="G42" i="10"/>
  <c r="G39" i="9"/>
  <c r="C45" i="9"/>
  <c r="C46" i="9"/>
  <c r="C48" i="10"/>
  <c r="C47" i="9"/>
  <c r="F39" i="9"/>
  <c r="F40" i="9"/>
  <c r="F42" i="10"/>
  <c r="F41" i="9"/>
  <c r="E15" i="9"/>
  <c r="E16" i="9"/>
  <c r="E22" i="10"/>
  <c r="E17" i="9"/>
  <c r="F12" i="10"/>
  <c r="F15" i="10" s="1"/>
  <c r="F5" i="9"/>
  <c r="F6" i="9" s="1"/>
  <c r="F7" i="9"/>
  <c r="E33" i="9"/>
  <c r="E34" i="10"/>
  <c r="E31" i="9"/>
  <c r="E32" i="9"/>
  <c r="F26" i="10"/>
  <c r="F19" i="9"/>
  <c r="F20" i="9" s="1"/>
  <c r="F21" i="9"/>
  <c r="D11" i="9"/>
  <c r="D12" i="9"/>
  <c r="F37" i="9"/>
  <c r="F38" i="10"/>
  <c r="F41" i="10" s="1"/>
  <c r="C37" i="9"/>
  <c r="C35" i="9"/>
  <c r="E18" i="10"/>
  <c r="E38" i="10"/>
  <c r="E37" i="9"/>
  <c r="F31" i="9"/>
  <c r="F32" i="9"/>
  <c r="F33" i="9"/>
  <c r="F34" i="10"/>
  <c r="E20" i="9"/>
  <c r="E26" i="10"/>
  <c r="E19" i="9"/>
  <c r="E21" i="9"/>
  <c r="G7" i="9"/>
  <c r="G12" i="10"/>
  <c r="G5" i="9"/>
  <c r="G6" i="9" s="1"/>
  <c r="E12" i="10"/>
  <c r="E13" i="10" s="1"/>
  <c r="E7" i="9"/>
  <c r="E5" i="9"/>
  <c r="E6" i="9" s="1"/>
  <c r="G19" i="9"/>
  <c r="G20" i="9"/>
  <c r="G21" i="9"/>
  <c r="G26" i="10"/>
  <c r="C15" i="9"/>
  <c r="C16" i="9"/>
  <c r="F29" i="9"/>
  <c r="C41" i="9"/>
  <c r="C39" i="9"/>
  <c r="D22" i="10"/>
  <c r="D35" i="9"/>
  <c r="D36" i="9"/>
  <c r="G17" i="9"/>
  <c r="C31" i="9"/>
  <c r="D29" i="10"/>
  <c r="C26" i="10"/>
  <c r="C29" i="10" s="1"/>
  <c r="C19" i="9"/>
  <c r="G51" i="10"/>
  <c r="G49" i="10"/>
  <c r="E39" i="10"/>
  <c r="F13" i="10"/>
  <c r="F14" i="10"/>
  <c r="F37" i="10"/>
  <c r="F35" i="10"/>
  <c r="F36" i="10"/>
  <c r="C15" i="10"/>
  <c r="C13" i="10"/>
  <c r="C14" i="10"/>
  <c r="E45" i="10"/>
  <c r="E43" i="10"/>
  <c r="E44" i="10"/>
  <c r="G36" i="10"/>
  <c r="G37" i="10"/>
  <c r="G35" i="10"/>
  <c r="C19" i="10"/>
  <c r="C20" i="10"/>
  <c r="C21" i="10"/>
  <c r="G45" i="10"/>
  <c r="G27" i="10"/>
  <c r="G28" i="10" s="1"/>
  <c r="G29" i="10"/>
  <c r="E37" i="10"/>
  <c r="F43" i="10"/>
  <c r="F44" i="10" s="1"/>
  <c r="F45" i="10"/>
  <c r="C51" i="10"/>
  <c r="C49" i="10"/>
  <c r="C50" i="10" s="1"/>
  <c r="D49" i="10"/>
  <c r="D50" i="10"/>
  <c r="C33" i="10"/>
  <c r="C31" i="10"/>
  <c r="C32" i="10"/>
  <c r="E51" i="10"/>
  <c r="E50" i="10"/>
  <c r="E49" i="10"/>
  <c r="D37" i="10"/>
  <c r="D35" i="10"/>
  <c r="D36" i="10" s="1"/>
  <c r="D32" i="10"/>
  <c r="G13" i="10"/>
  <c r="E29" i="10"/>
  <c r="E27" i="10"/>
  <c r="E25" i="10"/>
  <c r="E23" i="10"/>
  <c r="E24" i="10"/>
  <c r="D15" i="10"/>
  <c r="D14" i="10"/>
  <c r="F15" i="15"/>
  <c r="F21" i="15"/>
  <c r="F25" i="15"/>
  <c r="F29" i="15"/>
  <c r="F33" i="15"/>
  <c r="F37" i="15"/>
  <c r="C39" i="15"/>
  <c r="C40" i="15"/>
  <c r="C15" i="15"/>
  <c r="C21" i="15"/>
  <c r="C20" i="15"/>
  <c r="G19" i="15"/>
  <c r="C25" i="15"/>
  <c r="G23" i="15"/>
  <c r="G24" i="15" s="1"/>
  <c r="C29" i="15"/>
  <c r="G27" i="15"/>
  <c r="G28" i="15" s="1"/>
  <c r="C33" i="15"/>
  <c r="C32" i="15"/>
  <c r="C37" i="15"/>
  <c r="C36" i="15"/>
  <c r="G35" i="15"/>
  <c r="G36" i="15" s="1"/>
  <c r="C41" i="15"/>
  <c r="G41" i="15"/>
  <c r="G40" i="15"/>
  <c r="C45" i="15"/>
  <c r="G45" i="15"/>
  <c r="G44" i="15"/>
  <c r="C51" i="15"/>
  <c r="F14" i="15"/>
  <c r="F24" i="15"/>
  <c r="F28" i="15"/>
  <c r="F32" i="15"/>
  <c r="F43" i="15"/>
  <c r="C44" i="15"/>
  <c r="E49" i="15"/>
  <c r="E50" i="15" s="1"/>
  <c r="G19" i="10" l="1"/>
  <c r="G21" i="10"/>
  <c r="G20" i="10"/>
  <c r="E19" i="10"/>
  <c r="E20" i="10"/>
  <c r="D33" i="10"/>
  <c r="G44" i="10"/>
  <c r="G43" i="10"/>
  <c r="G30" i="10"/>
  <c r="E11" i="9"/>
  <c r="E12" i="9" s="1"/>
  <c r="E13" i="9"/>
  <c r="D34" i="16"/>
  <c r="D33" i="17"/>
  <c r="E20" i="15"/>
  <c r="E19" i="15"/>
  <c r="C50" i="15"/>
  <c r="E41" i="10"/>
  <c r="E40" i="10"/>
  <c r="F36" i="9"/>
  <c r="F35" i="9"/>
  <c r="C36" i="9"/>
  <c r="C38" i="10"/>
  <c r="E27" i="9"/>
  <c r="E29" i="9"/>
  <c r="G31" i="16"/>
  <c r="G28" i="17"/>
  <c r="E38" i="16"/>
  <c r="E37" i="17"/>
  <c r="F38" i="18"/>
  <c r="F39" i="18" s="1"/>
  <c r="F40" i="18" s="1"/>
  <c r="F41" i="17"/>
  <c r="D55" i="16"/>
  <c r="D52" i="17"/>
  <c r="G49" i="15"/>
  <c r="G50" i="15" s="1"/>
  <c r="E14" i="10"/>
  <c r="G23" i="9"/>
  <c r="G24" i="9" s="1"/>
  <c r="G15" i="10"/>
  <c r="G14" i="10"/>
  <c r="G27" i="9"/>
  <c r="G28" i="9" s="1"/>
  <c r="G41" i="9"/>
  <c r="G40" i="9"/>
  <c r="F27" i="9"/>
  <c r="F30" i="10"/>
  <c r="C42" i="10"/>
  <c r="C40" i="9"/>
  <c r="D15" i="9"/>
  <c r="D16" i="9" s="1"/>
  <c r="E23" i="9"/>
  <c r="E25" i="9"/>
  <c r="G22" i="10"/>
  <c r="G15" i="9"/>
  <c r="G16" i="9" s="1"/>
  <c r="C32" i="9"/>
  <c r="C34" i="10"/>
  <c r="D27" i="10"/>
  <c r="D28" i="10" s="1"/>
  <c r="G50" i="10"/>
  <c r="G38" i="10"/>
  <c r="G37" i="9"/>
  <c r="D25" i="15"/>
  <c r="D23" i="15"/>
  <c r="D24" i="15" s="1"/>
  <c r="E33" i="15"/>
  <c r="E32" i="15"/>
  <c r="C19" i="17"/>
  <c r="C18" i="17"/>
  <c r="D21" i="16"/>
  <c r="D18" i="17"/>
  <c r="E26" i="16"/>
  <c r="E23" i="17"/>
  <c r="F31" i="16"/>
  <c r="F28" i="17"/>
  <c r="G36" i="16"/>
  <c r="G33" i="17"/>
  <c r="C38" i="16"/>
  <c r="C39" i="16" s="1"/>
  <c r="C37" i="17"/>
  <c r="D40" i="17"/>
  <c r="D37" i="17"/>
  <c r="E38" i="18"/>
  <c r="E41" i="18" s="1"/>
  <c r="E41" i="17"/>
  <c r="F47" i="16"/>
  <c r="F48" i="16" s="1"/>
  <c r="F46" i="17"/>
  <c r="G55" i="17"/>
  <c r="G52" i="17"/>
  <c r="F28" i="10"/>
  <c r="F27" i="10"/>
  <c r="G13" i="9"/>
  <c r="G11" i="9"/>
  <c r="E21" i="15"/>
  <c r="E35" i="15"/>
  <c r="E36" i="15" s="1"/>
  <c r="E37" i="15"/>
  <c r="F44" i="15"/>
  <c r="E21" i="10"/>
  <c r="F40" i="10"/>
  <c r="F29" i="10"/>
  <c r="D18" i="10"/>
  <c r="D13" i="9"/>
  <c r="F11" i="9"/>
  <c r="F12" i="9" s="1"/>
  <c r="F13" i="9"/>
  <c r="F46" i="9"/>
  <c r="F45" i="9"/>
  <c r="C21" i="9"/>
  <c r="C20" i="9"/>
  <c r="E15" i="15"/>
  <c r="E14" i="15"/>
  <c r="E19" i="17"/>
  <c r="E20" i="17" s="1"/>
  <c r="E18" i="17"/>
  <c r="C34" i="16"/>
  <c r="C33" i="17"/>
  <c r="G49" i="16"/>
  <c r="G46" i="17"/>
  <c r="G32" i="15"/>
  <c r="F39" i="10"/>
  <c r="D23" i="10"/>
  <c r="D24" i="10" s="1"/>
  <c r="D25" i="10"/>
  <c r="E28" i="10"/>
  <c r="E30" i="10"/>
  <c r="F18" i="10"/>
  <c r="F23" i="10"/>
  <c r="F24" i="10" s="1"/>
  <c r="F25" i="10"/>
  <c r="C17" i="9"/>
  <c r="C22" i="10"/>
  <c r="D38" i="10"/>
  <c r="D37" i="9"/>
  <c r="G14" i="15"/>
  <c r="D43" i="10"/>
  <c r="D44" i="10" s="1"/>
  <c r="E15" i="10"/>
  <c r="C27" i="10"/>
  <c r="C28" i="10" s="1"/>
  <c r="G12" i="9"/>
  <c r="C33" i="9"/>
  <c r="E24" i="9"/>
  <c r="D17" i="9"/>
  <c r="F28" i="9"/>
  <c r="G25" i="9"/>
  <c r="E28" i="9"/>
  <c r="F48" i="10"/>
  <c r="G29" i="9"/>
  <c r="E35" i="10"/>
  <c r="E36" i="10" s="1"/>
  <c r="E35" i="9"/>
  <c r="E36" i="9" s="1"/>
  <c r="C24" i="9"/>
  <c r="G46" i="9"/>
  <c r="G45" i="9"/>
  <c r="D21" i="15"/>
  <c r="D20" i="15"/>
  <c r="G20" i="15"/>
  <c r="G21" i="15"/>
  <c r="F41" i="15"/>
  <c r="F40" i="15"/>
  <c r="F21" i="16"/>
  <c r="F18" i="17"/>
  <c r="C31" i="16"/>
  <c r="C28" i="17"/>
  <c r="F38" i="16"/>
  <c r="F39" i="16" s="1"/>
  <c r="F37" i="17"/>
  <c r="C42" i="18"/>
  <c r="C46" i="17"/>
  <c r="D42" i="18"/>
  <c r="D45" i="18" s="1"/>
  <c r="D46" i="17"/>
  <c r="E48" i="18"/>
  <c r="E52" i="17"/>
  <c r="G21" i="17"/>
  <c r="G18" i="17"/>
  <c r="C24" i="17"/>
  <c r="C25" i="17" s="1"/>
  <c r="C23" i="17"/>
  <c r="D24" i="17"/>
  <c r="D25" i="17" s="1"/>
  <c r="D23" i="17"/>
  <c r="E29" i="17"/>
  <c r="E30" i="17" s="1"/>
  <c r="E28" i="17"/>
  <c r="F34" i="17"/>
  <c r="F35" i="17" s="1"/>
  <c r="F33" i="17"/>
  <c r="G38" i="17"/>
  <c r="G39" i="17" s="1"/>
  <c r="G37" i="17"/>
  <c r="E47" i="17"/>
  <c r="E48" i="17" s="1"/>
  <c r="E46" i="17"/>
  <c r="F55" i="16"/>
  <c r="F52" i="17"/>
  <c r="D47" i="14"/>
  <c r="D48" i="14" s="1"/>
  <c r="G13" i="14"/>
  <c r="G14" i="14" s="1"/>
  <c r="D13" i="14"/>
  <c r="D14" i="14" s="1"/>
  <c r="E15" i="17"/>
  <c r="E13" i="17"/>
  <c r="E14" i="17" s="1"/>
  <c r="D15" i="16"/>
  <c r="D49" i="16"/>
  <c r="G47" i="17"/>
  <c r="G48" i="17" s="1"/>
  <c r="E22" i="18"/>
  <c r="E25" i="18" s="1"/>
  <c r="D19" i="16"/>
  <c r="D20" i="16" s="1"/>
  <c r="C47" i="16"/>
  <c r="C48" i="16" s="1"/>
  <c r="D34" i="18"/>
  <c r="D37" i="18" s="1"/>
  <c r="D36" i="17"/>
  <c r="F13" i="16"/>
  <c r="F14" i="16" s="1"/>
  <c r="C19" i="16"/>
  <c r="C20" i="16" s="1"/>
  <c r="C26" i="16"/>
  <c r="E29" i="16"/>
  <c r="E30" i="16" s="1"/>
  <c r="D40" i="16"/>
  <c r="E44" i="16"/>
  <c r="E49" i="16"/>
  <c r="C34" i="17"/>
  <c r="C35" i="17" s="1"/>
  <c r="E44" i="17"/>
  <c r="D18" i="18"/>
  <c r="D21" i="18" s="1"/>
  <c r="C34" i="18"/>
  <c r="C35" i="18" s="1"/>
  <c r="C36" i="18" s="1"/>
  <c r="G48" i="18"/>
  <c r="G51" i="18" s="1"/>
  <c r="D26" i="16"/>
  <c r="G34" i="16"/>
  <c r="G35" i="16" s="1"/>
  <c r="C40" i="16"/>
  <c r="E42" i="16"/>
  <c r="E43" i="16" s="1"/>
  <c r="G47" i="16"/>
  <c r="G48" i="16" s="1"/>
  <c r="F53" i="16"/>
  <c r="F54" i="16" s="1"/>
  <c r="E38" i="17"/>
  <c r="E39" i="17" s="1"/>
  <c r="F49" i="17"/>
  <c r="F26" i="18"/>
  <c r="F29" i="18" s="1"/>
  <c r="C42" i="16"/>
  <c r="C43" i="16" s="1"/>
  <c r="D35" i="16"/>
  <c r="G15" i="16"/>
  <c r="D24" i="16"/>
  <c r="D25" i="16" s="1"/>
  <c r="F29" i="16"/>
  <c r="F30" i="16" s="1"/>
  <c r="F34" i="16"/>
  <c r="F35" i="16" s="1"/>
  <c r="G40" i="16"/>
  <c r="F44" i="16"/>
  <c r="D47" i="16"/>
  <c r="D48" i="16" s="1"/>
  <c r="G29" i="17"/>
  <c r="G30" i="17" s="1"/>
  <c r="F42" i="17"/>
  <c r="F43" i="17" s="1"/>
  <c r="E53" i="17"/>
  <c r="E54" i="17" s="1"/>
  <c r="C18" i="18"/>
  <c r="C19" i="18" s="1"/>
  <c r="C20" i="18" s="1"/>
  <c r="G30" i="18"/>
  <c r="G31" i="18" s="1"/>
  <c r="G32" i="18" s="1"/>
  <c r="F42" i="18"/>
  <c r="F43" i="18" s="1"/>
  <c r="F44" i="18" s="1"/>
  <c r="F24" i="16"/>
  <c r="F25" i="16" s="1"/>
  <c r="F22" i="18"/>
  <c r="F26" i="16"/>
  <c r="E19" i="16"/>
  <c r="E20" i="16" s="1"/>
  <c r="D43" i="17"/>
  <c r="D44" i="16"/>
  <c r="D38" i="18"/>
  <c r="D42" i="16"/>
  <c r="D43" i="16" s="1"/>
  <c r="E13" i="16"/>
  <c r="E14" i="16" s="1"/>
  <c r="E12" i="18"/>
  <c r="E15" i="16"/>
  <c r="F18" i="18"/>
  <c r="F19" i="17"/>
  <c r="F19" i="16"/>
  <c r="F20" i="16" s="1"/>
  <c r="G22" i="18"/>
  <c r="G26" i="16"/>
  <c r="G24" i="17"/>
  <c r="C26" i="18"/>
  <c r="C29" i="16"/>
  <c r="C30" i="16" s="1"/>
  <c r="C29" i="17"/>
  <c r="C30" i="17" s="1"/>
  <c r="D26" i="18"/>
  <c r="D29" i="17"/>
  <c r="D30" i="17" s="1"/>
  <c r="D29" i="16"/>
  <c r="D30" i="16" s="1"/>
  <c r="E30" i="18"/>
  <c r="E34" i="17"/>
  <c r="E35" i="17" s="1"/>
  <c r="E34" i="16"/>
  <c r="E35" i="16" s="1"/>
  <c r="F34" i="18"/>
  <c r="F40" i="16"/>
  <c r="F38" i="17"/>
  <c r="G38" i="18"/>
  <c r="G42" i="16"/>
  <c r="G43" i="16" s="1"/>
  <c r="G42" i="17"/>
  <c r="G43" i="17" s="1"/>
  <c r="G44" i="16"/>
  <c r="C43" i="18"/>
  <c r="C44" i="18" s="1"/>
  <c r="C45" i="18"/>
  <c r="G24" i="16"/>
  <c r="G25" i="16" s="1"/>
  <c r="D31" i="16"/>
  <c r="E36" i="16"/>
  <c r="D13" i="16"/>
  <c r="D14" i="16" s="1"/>
  <c r="E51" i="18"/>
  <c r="E49" i="18"/>
  <c r="E50" i="18" s="1"/>
  <c r="C53" i="16"/>
  <c r="C54" i="16" s="1"/>
  <c r="C48" i="18"/>
  <c r="D55" i="17"/>
  <c r="D48" i="18"/>
  <c r="D53" i="16"/>
  <c r="D54" i="16" s="1"/>
  <c r="F24" i="17"/>
  <c r="F25" i="17" s="1"/>
  <c r="E21" i="16"/>
  <c r="E18" i="18"/>
  <c r="C55" i="16"/>
  <c r="C55" i="17"/>
  <c r="D12" i="18"/>
  <c r="E39" i="18"/>
  <c r="E40" i="18" s="1"/>
  <c r="G13" i="16"/>
  <c r="G14" i="16" s="1"/>
  <c r="G21" i="16"/>
  <c r="C24" i="16"/>
  <c r="C25" i="16" s="1"/>
  <c r="E24" i="16"/>
  <c r="E25" i="16" s="1"/>
  <c r="G29" i="16"/>
  <c r="G30" i="16" s="1"/>
  <c r="E31" i="16"/>
  <c r="F36" i="16"/>
  <c r="G38" i="16"/>
  <c r="G39" i="16" s="1"/>
  <c r="D38" i="16"/>
  <c r="D39" i="16" s="1"/>
  <c r="E40" i="16"/>
  <c r="F42" i="16"/>
  <c r="F43" i="16" s="1"/>
  <c r="E47" i="16"/>
  <c r="E48" i="16" s="1"/>
  <c r="F49" i="16"/>
  <c r="G53" i="16"/>
  <c r="G54" i="16" s="1"/>
  <c r="E55" i="16"/>
  <c r="C47" i="17"/>
  <c r="D47" i="17"/>
  <c r="D48" i="17" s="1"/>
  <c r="F53" i="17"/>
  <c r="F54" i="17" s="1"/>
  <c r="C21" i="17"/>
  <c r="G26" i="18"/>
  <c r="C30" i="18"/>
  <c r="D30" i="18"/>
  <c r="E34" i="18"/>
  <c r="G42" i="18"/>
  <c r="C35" i="16"/>
  <c r="C36" i="16"/>
  <c r="D36" i="16"/>
  <c r="E39" i="16"/>
  <c r="C49" i="16"/>
  <c r="G55" i="16"/>
  <c r="C20" i="17"/>
  <c r="D21" i="17"/>
  <c r="E26" i="17"/>
  <c r="F31" i="17"/>
  <c r="G36" i="17"/>
  <c r="C40" i="17"/>
  <c r="G12" i="18"/>
  <c r="G18" i="18"/>
  <c r="C22" i="18"/>
  <c r="D22" i="18"/>
  <c r="E26" i="18"/>
  <c r="F30" i="18"/>
  <c r="G34" i="18"/>
  <c r="C38" i="18"/>
  <c r="E42" i="18"/>
  <c r="F48" i="18"/>
  <c r="F15" i="16"/>
  <c r="G19" i="16"/>
  <c r="G20" i="16" s="1"/>
  <c r="C21" i="16"/>
  <c r="C44" i="16"/>
  <c r="E53" i="16"/>
  <c r="E54" i="16" s="1"/>
  <c r="F12" i="18"/>
  <c r="C13" i="18"/>
  <c r="C14" i="18" s="1"/>
  <c r="G19" i="17"/>
  <c r="G20" i="17" s="1"/>
  <c r="E21" i="17"/>
  <c r="G47" i="14"/>
  <c r="G48" i="14" s="1"/>
  <c r="C26" i="17"/>
  <c r="D26" i="17"/>
  <c r="E31" i="17"/>
  <c r="F36" i="17"/>
  <c r="G40" i="17"/>
  <c r="C44" i="17"/>
  <c r="E49" i="17"/>
  <c r="D38" i="17"/>
  <c r="D39" i="17" s="1"/>
  <c r="G53" i="17"/>
  <c r="G54" i="17" s="1"/>
  <c r="G24" i="14"/>
  <c r="G25" i="14" s="1"/>
  <c r="G15" i="14"/>
  <c r="E15" i="14"/>
  <c r="G40" i="14"/>
  <c r="F54" i="14"/>
  <c r="D15" i="14"/>
  <c r="D31" i="14"/>
  <c r="F13" i="14"/>
  <c r="F14" i="14" s="1"/>
  <c r="F24" i="14"/>
  <c r="F25" i="14" s="1"/>
  <c r="E42" i="14"/>
  <c r="E43" i="14" s="1"/>
  <c r="C49" i="14"/>
  <c r="F47" i="14"/>
  <c r="F48" i="14" s="1"/>
  <c r="D40" i="14"/>
  <c r="F55" i="14"/>
  <c r="D21" i="14"/>
  <c r="D24" i="14"/>
  <c r="D25" i="14" s="1"/>
  <c r="F15" i="14"/>
  <c r="F19" i="14"/>
  <c r="F20" i="14" s="1"/>
  <c r="C24" i="14"/>
  <c r="C25" i="14" s="1"/>
  <c r="F29" i="14"/>
  <c r="F30" i="14" s="1"/>
  <c r="G36" i="14"/>
  <c r="C26" i="14"/>
  <c r="C36" i="14"/>
  <c r="F38" i="14"/>
  <c r="F39" i="14" s="1"/>
  <c r="E53" i="14"/>
  <c r="E54" i="14" s="1"/>
  <c r="E19" i="14"/>
  <c r="E20" i="14" s="1"/>
  <c r="F34" i="14"/>
  <c r="F35" i="14" s="1"/>
  <c r="E31" i="14"/>
  <c r="G53" i="14"/>
  <c r="G54" i="14" s="1"/>
  <c r="D34" i="14"/>
  <c r="D35" i="14" s="1"/>
  <c r="C19" i="14"/>
  <c r="C20" i="14" s="1"/>
  <c r="F43" i="14"/>
  <c r="D42" i="14"/>
  <c r="D43" i="14" s="1"/>
  <c r="E13" i="14"/>
  <c r="E14" i="14" s="1"/>
  <c r="C21" i="14"/>
  <c r="G21" i="14"/>
  <c r="E24" i="14"/>
  <c r="E25" i="14" s="1"/>
  <c r="C31" i="14"/>
  <c r="G31" i="14"/>
  <c r="C30" i="14"/>
  <c r="E34" i="14"/>
  <c r="E35" i="14" s="1"/>
  <c r="C40" i="14"/>
  <c r="E38" i="14"/>
  <c r="E39" i="14" s="1"/>
  <c r="C44" i="14"/>
  <c r="F44" i="14"/>
  <c r="G42" i="14"/>
  <c r="G43" i="14" s="1"/>
  <c r="E47" i="14"/>
  <c r="E48" i="14" s="1"/>
  <c r="C55" i="14"/>
  <c r="D55" i="14"/>
  <c r="C39" i="14"/>
  <c r="D53" i="14"/>
  <c r="D54" i="14" s="1"/>
  <c r="G44" i="14"/>
  <c r="C43" i="14"/>
  <c r="F41" i="18" l="1"/>
  <c r="C23" i="10"/>
  <c r="C25" i="10"/>
  <c r="C24" i="10"/>
  <c r="F19" i="10"/>
  <c r="F20" i="10" s="1"/>
  <c r="F21" i="10"/>
  <c r="G25" i="10"/>
  <c r="G23" i="10"/>
  <c r="G24" i="10" s="1"/>
  <c r="C39" i="10"/>
  <c r="C40" i="10" s="1"/>
  <c r="C41" i="10"/>
  <c r="G39" i="10"/>
  <c r="G40" i="10" s="1"/>
  <c r="G41" i="10"/>
  <c r="C37" i="10"/>
  <c r="C35" i="10"/>
  <c r="C36" i="10"/>
  <c r="G33" i="18"/>
  <c r="D43" i="18"/>
  <c r="D44" i="18" s="1"/>
  <c r="C43" i="10"/>
  <c r="C44" i="10"/>
  <c r="C45" i="10"/>
  <c r="F51" i="10"/>
  <c r="F49" i="10"/>
  <c r="F50" i="10"/>
  <c r="E31" i="10"/>
  <c r="E32" i="10" s="1"/>
  <c r="E33" i="10"/>
  <c r="D41" i="10"/>
  <c r="D39" i="10"/>
  <c r="D40" i="10" s="1"/>
  <c r="D21" i="10"/>
  <c r="D19" i="10"/>
  <c r="D20" i="10" s="1"/>
  <c r="F31" i="10"/>
  <c r="F32" i="10"/>
  <c r="F33" i="10"/>
  <c r="G33" i="10"/>
  <c r="G31" i="10"/>
  <c r="G32" i="10" s="1"/>
  <c r="D34" i="17"/>
  <c r="D35" i="17" s="1"/>
  <c r="F40" i="17"/>
  <c r="E42" i="17"/>
  <c r="E43" i="17" s="1"/>
  <c r="E36" i="17"/>
  <c r="E55" i="17"/>
  <c r="D13" i="17"/>
  <c r="D14" i="17" s="1"/>
  <c r="D15" i="17"/>
  <c r="F27" i="18"/>
  <c r="F28" i="18" s="1"/>
  <c r="F13" i="17"/>
  <c r="F14" i="17" s="1"/>
  <c r="F15" i="17"/>
  <c r="G13" i="17"/>
  <c r="G14" i="17" s="1"/>
  <c r="G15" i="17"/>
  <c r="F39" i="17"/>
  <c r="E40" i="17"/>
  <c r="D31" i="17"/>
  <c r="E23" i="18"/>
  <c r="E24" i="18" s="1"/>
  <c r="C37" i="18"/>
  <c r="G31" i="17"/>
  <c r="D35" i="18"/>
  <c r="D36" i="18" s="1"/>
  <c r="D44" i="17"/>
  <c r="F26" i="17"/>
  <c r="D49" i="17"/>
  <c r="F44" i="17"/>
  <c r="C31" i="17"/>
  <c r="D19" i="18"/>
  <c r="D20" i="18" s="1"/>
  <c r="F20" i="17"/>
  <c r="G49" i="17"/>
  <c r="C21" i="18"/>
  <c r="F47" i="17"/>
  <c r="F48" i="17" s="1"/>
  <c r="F55" i="17"/>
  <c r="G49" i="18"/>
  <c r="G50" i="18" s="1"/>
  <c r="G34" i="17"/>
  <c r="G35" i="17" s="1"/>
  <c r="F45" i="18"/>
  <c r="D53" i="17"/>
  <c r="D54" i="17" s="1"/>
  <c r="G25" i="17"/>
  <c r="C49" i="17"/>
  <c r="C36" i="17"/>
  <c r="C53" i="17"/>
  <c r="C54" i="17" s="1"/>
  <c r="D19" i="17"/>
  <c r="D20" i="17" s="1"/>
  <c r="F21" i="17"/>
  <c r="F29" i="17"/>
  <c r="F30" i="17" s="1"/>
  <c r="F13" i="18"/>
  <c r="F14" i="18" s="1"/>
  <c r="F15" i="18"/>
  <c r="E45" i="18"/>
  <c r="E43" i="18"/>
  <c r="E44" i="18" s="1"/>
  <c r="G15" i="18"/>
  <c r="G13" i="18"/>
  <c r="G14" i="18" s="1"/>
  <c r="D23" i="18"/>
  <c r="D24" i="18" s="1"/>
  <c r="D25" i="18"/>
  <c r="G29" i="18"/>
  <c r="G27" i="18"/>
  <c r="G28" i="18" s="1"/>
  <c r="D15" i="18"/>
  <c r="D13" i="18"/>
  <c r="D14" i="18" s="1"/>
  <c r="D49" i="18"/>
  <c r="D50" i="18" s="1"/>
  <c r="D51" i="18"/>
  <c r="F37" i="18"/>
  <c r="F35" i="18"/>
  <c r="F36" i="18" s="1"/>
  <c r="E33" i="18"/>
  <c r="E31" i="18"/>
  <c r="E32" i="18" s="1"/>
  <c r="D29" i="18"/>
  <c r="D27" i="18"/>
  <c r="D28" i="18" s="1"/>
  <c r="E13" i="18"/>
  <c r="E14" i="18" s="1"/>
  <c r="E15" i="18"/>
  <c r="D41" i="18"/>
  <c r="D39" i="18"/>
  <c r="D40" i="18" s="1"/>
  <c r="F25" i="18"/>
  <c r="F23" i="18"/>
  <c r="F24" i="18" s="1"/>
  <c r="C48" i="17"/>
  <c r="G37" i="18"/>
  <c r="G35" i="18"/>
  <c r="G36" i="18" s="1"/>
  <c r="C25" i="18"/>
  <c r="C23" i="18"/>
  <c r="C24" i="18" s="1"/>
  <c r="E37" i="18"/>
  <c r="E35" i="18"/>
  <c r="E36" i="18" s="1"/>
  <c r="G39" i="18"/>
  <c r="G40" i="18" s="1"/>
  <c r="G41" i="18"/>
  <c r="E29" i="18"/>
  <c r="E27" i="18"/>
  <c r="E28" i="18" s="1"/>
  <c r="C33" i="18"/>
  <c r="C31" i="18"/>
  <c r="C32" i="18" s="1"/>
  <c r="C29" i="18"/>
  <c r="C27" i="18"/>
  <c r="C28" i="18" s="1"/>
  <c r="G44" i="17"/>
  <c r="C41" i="18"/>
  <c r="C39" i="18"/>
  <c r="C40" i="18" s="1"/>
  <c r="G45" i="18"/>
  <c r="G43" i="18"/>
  <c r="G44" i="18" s="1"/>
  <c r="C38" i="17"/>
  <c r="C39" i="17" s="1"/>
  <c r="E24" i="17"/>
  <c r="E25" i="17" s="1"/>
  <c r="G26" i="17"/>
  <c r="F51" i="18"/>
  <c r="F49" i="18"/>
  <c r="F50" i="18" s="1"/>
  <c r="F33" i="18"/>
  <c r="F31" i="18"/>
  <c r="F32" i="18" s="1"/>
  <c r="G21" i="18"/>
  <c r="G19" i="18"/>
  <c r="G20" i="18" s="1"/>
  <c r="D33" i="18"/>
  <c r="D31" i="18"/>
  <c r="D32" i="18" s="1"/>
  <c r="E21" i="18"/>
  <c r="E19" i="18"/>
  <c r="E20" i="18" s="1"/>
  <c r="C51" i="18"/>
  <c r="C49" i="18"/>
  <c r="C50" i="18" s="1"/>
  <c r="G25" i="18"/>
  <c r="G23" i="18"/>
  <c r="G24" i="18" s="1"/>
  <c r="F21" i="18"/>
  <c r="F19" i="18"/>
  <c r="F20" i="18" s="1"/>
</calcChain>
</file>

<file path=xl/sharedStrings.xml><?xml version="1.0" encoding="utf-8"?>
<sst xmlns="http://schemas.openxmlformats.org/spreadsheetml/2006/main" count="1251" uniqueCount="89">
  <si>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</si>
  <si>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</si>
  <si>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</si>
  <si>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</si>
  <si>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</si>
  <si>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</si>
  <si>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</si>
  <si>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</si>
  <si>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Egetbidrag</t>
  </si>
  <si>
    <t>Nettoløn</t>
  </si>
  <si>
    <t>Arbejdsgiverbidrag</t>
  </si>
  <si>
    <t>Uddannede</t>
  </si>
  <si>
    <t>Ledende</t>
  </si>
  <si>
    <t>Indtast timetal:</t>
  </si>
  <si>
    <t>Eget bidrag (brutto) til pension på 5,33%. Arbejdsgiverbidrag til pension på 10,67</t>
  </si>
  <si>
    <t>Aalborg</t>
  </si>
  <si>
    <t>Esbjerg</t>
  </si>
  <si>
    <t>Faaborg-Midtfyn</t>
  </si>
  <si>
    <t>Frederikshavn</t>
  </si>
  <si>
    <t>Kalundborg</t>
  </si>
  <si>
    <t>Kerteminde</t>
  </si>
  <si>
    <t>Nyborg</t>
  </si>
  <si>
    <t>Næstved</t>
  </si>
  <si>
    <t>Odense</t>
  </si>
  <si>
    <t>Skanderborg</t>
  </si>
  <si>
    <t>Slagelse</t>
  </si>
  <si>
    <t>Køge</t>
  </si>
  <si>
    <t>Lejre</t>
  </si>
  <si>
    <t>Roskilde</t>
  </si>
  <si>
    <t>Solrød</t>
  </si>
  <si>
    <t>Århus</t>
  </si>
  <si>
    <t>Allerød</t>
  </si>
  <si>
    <t>Frederikssund</t>
  </si>
  <si>
    <t>Gribskov</t>
  </si>
  <si>
    <t>Hillerød</t>
  </si>
  <si>
    <t>Albertslund</t>
  </si>
  <si>
    <t>Ballerup</t>
  </si>
  <si>
    <t>Brøndby</t>
  </si>
  <si>
    <t>Dragør</t>
  </si>
  <si>
    <t>Egedal</t>
  </si>
  <si>
    <t>Frederiksberg</t>
  </si>
  <si>
    <t>Furesø</t>
  </si>
  <si>
    <t>Gentofte</t>
  </si>
  <si>
    <t>Gladsaxe</t>
  </si>
  <si>
    <t>Glostrup</t>
  </si>
  <si>
    <t>Greve</t>
  </si>
  <si>
    <t>Hvidovre</t>
  </si>
  <si>
    <t>Høje-Tåstrup</t>
  </si>
  <si>
    <t>Ishøj</t>
  </si>
  <si>
    <t>København</t>
  </si>
  <si>
    <t>Lyngby-Tårbæk</t>
  </si>
  <si>
    <t>Tårnby</t>
  </si>
  <si>
    <t>Vallensbæk</t>
  </si>
  <si>
    <t>Område 1</t>
  </si>
  <si>
    <t>Sønderborg</t>
  </si>
  <si>
    <t>Område 2</t>
  </si>
  <si>
    <t>Område 3</t>
  </si>
  <si>
    <t xml:space="preserve">Fredensborg </t>
  </si>
  <si>
    <t xml:space="preserve">Halsnæs </t>
  </si>
  <si>
    <t xml:space="preserve">Helsingør </t>
  </si>
  <si>
    <t xml:space="preserve">Hørsholm </t>
  </si>
  <si>
    <t>Område 4</t>
  </si>
  <si>
    <t xml:space="preserve">Herlev </t>
  </si>
  <si>
    <t>Rudersdal Rødovre</t>
  </si>
  <si>
    <t>Grundsats</t>
  </si>
  <si>
    <t>Alle andre kommuner</t>
  </si>
  <si>
    <t>Løn gældende pr. 1. juli 2014</t>
  </si>
  <si>
    <t>Eventuelle personlige løntillæg reguleres med 1,47%</t>
  </si>
  <si>
    <t>Interaktiv løntabel med fuld kittelkompensation til fuldtidsansatte</t>
  </si>
  <si>
    <t>Løn gældende pr. 1. juni 2015</t>
  </si>
  <si>
    <t>Eventuelle personlige løntillæg reguleres med 0,96%</t>
  </si>
  <si>
    <t>Løn gældende pr. 1. oktober 2015</t>
  </si>
  <si>
    <t>HK</t>
  </si>
  <si>
    <t>Eventuelle personlige løntillæg reguleres med 1,18%</t>
  </si>
  <si>
    <t>Interaktiv løntabel med fuld kittelkompensation til deltidsansatte</t>
  </si>
  <si>
    <t>INDTAST ANTAL TIMER PR: UGE:</t>
  </si>
  <si>
    <t>Løn gældende pr. 1. april 2016</t>
  </si>
  <si>
    <t>Eventuelle personlige løntillæg reguleres med:</t>
  </si>
  <si>
    <t>Egetbidrag pension:</t>
  </si>
  <si>
    <t>Arbejdsgiverbidrag pension:</t>
  </si>
  <si>
    <t>Kitteltillæg okt 2015</t>
  </si>
  <si>
    <t>Kitteltillæg april 2016</t>
  </si>
  <si>
    <t>Løn gældende pr. 1. januar 2017</t>
  </si>
  <si>
    <t>Kitteltillæg jan 2017</t>
  </si>
  <si>
    <t>Løntabel for fuldtidsansatte</t>
  </si>
  <si>
    <t>Lægesekretærer med anden eller ingen uddannelse</t>
  </si>
  <si>
    <t>Uddannede lægesekretærer</t>
  </si>
  <si>
    <t>Interaktiv løntabel for deltidsansatte (med fuld "kittelkompensation")</t>
  </si>
  <si>
    <t>Timelønnede (medarbejdere med en ugentlig beskæftigelse på 8 timer, eller mindre, eller ansat højst 1 måned)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</si>
</sst>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0"/>
    <numFmt numFmtId="166" formatCode="_(* #,##0.00000_);_(* \(#,##0.00000\);_(* &quot;-&quot;??_);_(@_)"/>
  </numFmts>
  <fonts count="7" x14ac:knownFonts="1">
    <font>
      <sz val="10"/>
      <name val="Arial"/>
    </font>
    <font>
      <sz val="10"/>
      <name val="Arial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164" fontId="1" fillId="0" borderId="0" xfId="1"/>
    <xf numFmtId="4" fontId="3" fillId="0" borderId="0" xfId="0" applyNumberFormat="1" applyFont="1" applyFill="1"/>
    <xf numFmtId="165" fontId="3" fillId="0" borderId="0" xfId="0" applyNumberFormat="1" applyFont="1" applyFill="1"/>
    <xf numFmtId="1" fontId="0" fillId="0" borderId="0" xfId="0" applyNumberFormat="1"/>
    <xf numFmtId="0" fontId="3" fillId="0" borderId="0" xfId="0" applyNumberFormat="1" applyFont="1"/>
    <xf numFmtId="0" fontId="0" fillId="0" borderId="1" xfId="0" applyBorder="1"/>
    <xf numFmtId="4" fontId="4" fillId="0" borderId="0" xfId="0" applyNumberFormat="1" applyFont="1"/>
    <xf numFmtId="0" fontId="3" fillId="0" borderId="0" xfId="0" applyFont="1" applyFill="1" applyBorder="1"/>
    <xf numFmtId="0" fontId="3" fillId="0" borderId="0" xfId="0" applyFont="1" applyAlignment="1">
      <alignment vertical="center" wrapText="1"/>
    </xf>
    <xf numFmtId="0" fontId="0" fillId="0" borderId="0" xfId="0" applyFill="1"/>
    <xf numFmtId="0" fontId="3" fillId="0" borderId="0" xfId="0" applyFont="1" applyFill="1"/>
    <xf numFmtId="0" fontId="6" fillId="0" borderId="0" xfId="0" applyFont="1"/>
    <xf numFmtId="164" fontId="6" fillId="0" borderId="0" xfId="1" applyFont="1"/>
    <xf numFmtId="0" fontId="0" fillId="0" borderId="1" xfId="0" applyFill="1" applyBorder="1"/>
    <xf numFmtId="10" fontId="0" fillId="0" borderId="0" xfId="0" applyNumberFormat="1"/>
    <xf numFmtId="4" fontId="0" fillId="0" borderId="0" xfId="0" applyNumberFormat="1"/>
    <xf numFmtId="164" fontId="0" fillId="0" borderId="0" xfId="1" applyFont="1"/>
    <xf numFmtId="166" fontId="0" fillId="0" borderId="0" xfId="1" applyNumberFormat="1" applyFont="1"/>
    <xf numFmtId="2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LVS8J2TS/NYloentabel_for_deltidsansatte_laegesekretaerer_pr%20_01%2010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/AppData/Local/Microsoft/Windows/Temporary%20Internet%20Files/Content.IE5/3S93P09Z/NY%20loentabel_for_timeloennede_laegesekretaerer_pr%20_01%2010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Ark1"/>
      <sheetName val="Løntabel 1 oktober 2015  (2)"/>
      <sheetName val="Løntabel 1 oktober 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8">
          <cell r="C18">
            <v>25248.038901452132</v>
          </cell>
          <cell r="D18">
            <v>25628.766282558492</v>
          </cell>
          <cell r="E18">
            <v>25892.395547042892</v>
          </cell>
          <cell r="F18">
            <v>26273.122928149252</v>
          </cell>
          <cell r="G18">
            <v>26536.65</v>
          </cell>
        </row>
        <row r="23">
          <cell r="C23">
            <v>25654.975542578766</v>
          </cell>
          <cell r="D23">
            <v>26023.785716074435</v>
          </cell>
          <cell r="E23">
            <v>26279.086904906639</v>
          </cell>
          <cell r="F23">
            <v>26648.09</v>
          </cell>
          <cell r="G23">
            <v>26903.380947603648</v>
          </cell>
        </row>
        <row r="28">
          <cell r="C28">
            <v>26071.271866148069</v>
          </cell>
          <cell r="D28">
            <v>26427.498585980855</v>
          </cell>
          <cell r="E28">
            <v>26673.99</v>
          </cell>
          <cell r="F28">
            <v>27030.139631982162</v>
          </cell>
          <cell r="G28">
            <v>27276.639925383191</v>
          </cell>
        </row>
        <row r="33">
          <cell r="C33">
            <v>26932.330413161093</v>
          </cell>
          <cell r="D33">
            <v>27260.273913488614</v>
          </cell>
          <cell r="E33">
            <v>27487.291882815542</v>
          </cell>
          <cell r="F33">
            <v>27815.235383143056</v>
          </cell>
          <cell r="G33">
            <v>28042.167385237441</v>
          </cell>
        </row>
        <row r="37">
          <cell r="C37">
            <v>27377.382776014638</v>
          </cell>
          <cell r="D37">
            <v>27689.809190868895</v>
          </cell>
          <cell r="E37">
            <v>27906.049018416259</v>
          </cell>
          <cell r="F37">
            <v>28218.389466037985</v>
          </cell>
          <cell r="G37">
            <v>28434.715260817895</v>
          </cell>
        </row>
        <row r="41">
          <cell r="C41">
            <v>27832.080000000002</v>
          </cell>
          <cell r="D41">
            <v>28127.865970174596</v>
          </cell>
          <cell r="E41">
            <v>28332.747377122771</v>
          </cell>
          <cell r="F41">
            <v>28628.528386576694</v>
          </cell>
          <cell r="G41">
            <v>28833.32382629233</v>
          </cell>
        </row>
        <row r="46">
          <cell r="C46">
            <v>28297.08172152322</v>
          </cell>
          <cell r="D46">
            <v>28575.368399155497</v>
          </cell>
          <cell r="E46">
            <v>28767.956491850615</v>
          </cell>
          <cell r="F46">
            <v>29046.243169482888</v>
          </cell>
          <cell r="G46">
            <v>29238.831262178006</v>
          </cell>
        </row>
        <row r="52">
          <cell r="C52">
            <v>32439.69221491268</v>
          </cell>
          <cell r="D52">
            <v>32534.847195429102</v>
          </cell>
          <cell r="E52">
            <v>32600.68</v>
          </cell>
          <cell r="F52">
            <v>32695.842330166201</v>
          </cell>
          <cell r="G52">
            <v>32761.779197523487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øntabel 1 okt. 2012"/>
      <sheetName val="Løntabel 1 okt. 2013"/>
      <sheetName val="Løntabel 1 aug. 2014"/>
      <sheetName val="Løntabel 1.10.2015"/>
      <sheetName val="Løntabel 1 juni 2015"/>
      <sheetName val="Timelønnede "/>
    </sheetNames>
    <sheetDataSet>
      <sheetData sheetId="0"/>
      <sheetData sheetId="1"/>
      <sheetData sheetId="2"/>
      <sheetData sheetId="3">
        <row r="12">
          <cell r="C12">
            <v>23392.833785551895</v>
          </cell>
          <cell r="D12">
            <v>23775.919999999998</v>
          </cell>
          <cell r="E12">
            <v>24041.15</v>
          </cell>
          <cell r="F12">
            <v>24424.247149744693</v>
          </cell>
          <cell r="G12">
            <v>24689.488299839191</v>
          </cell>
        </row>
        <row r="17">
          <cell r="C17">
            <v>25248.038901452132</v>
          </cell>
          <cell r="D17">
            <v>25628.766282558492</v>
          </cell>
          <cell r="E17">
            <v>25892.395547042892</v>
          </cell>
          <cell r="F17">
            <v>26273.122928149252</v>
          </cell>
          <cell r="G17">
            <v>26536.65</v>
          </cell>
        </row>
        <row r="21">
          <cell r="C21">
            <v>25654.975542578766</v>
          </cell>
          <cell r="D21">
            <v>26023.785716074435</v>
          </cell>
          <cell r="E21">
            <v>26279.086904906639</v>
          </cell>
          <cell r="F21">
            <v>26648.09</v>
          </cell>
          <cell r="G21">
            <v>26903.380947603648</v>
          </cell>
        </row>
        <row r="25">
          <cell r="C25">
            <v>26071.271866148069</v>
          </cell>
          <cell r="D25">
            <v>26427.498585980855</v>
          </cell>
          <cell r="E25">
            <v>26673.99</v>
          </cell>
          <cell r="F25">
            <v>27030.139631982162</v>
          </cell>
          <cell r="G25">
            <v>27276.639925383191</v>
          </cell>
        </row>
        <row r="29">
          <cell r="C29">
            <v>26932.330413161093</v>
          </cell>
          <cell r="D29">
            <v>27260.273913488614</v>
          </cell>
          <cell r="E29">
            <v>27487.291882815542</v>
          </cell>
          <cell r="F29">
            <v>27815.235383143056</v>
          </cell>
          <cell r="G29">
            <v>28042.167385237441</v>
          </cell>
        </row>
        <row r="33">
          <cell r="C33">
            <v>27377.382776014638</v>
          </cell>
          <cell r="D33">
            <v>27689.809190868895</v>
          </cell>
          <cell r="E33">
            <v>27906.049018416259</v>
          </cell>
          <cell r="F33">
            <v>28218.389466037985</v>
          </cell>
          <cell r="G33">
            <v>28434.715260817895</v>
          </cell>
        </row>
        <row r="37">
          <cell r="C37">
            <v>27832.080000000002</v>
          </cell>
          <cell r="D37">
            <v>28127.865970174596</v>
          </cell>
          <cell r="E37">
            <v>28332.747377122771</v>
          </cell>
          <cell r="F37">
            <v>28628.528386576694</v>
          </cell>
          <cell r="G37">
            <v>28833.32382629233</v>
          </cell>
        </row>
        <row r="41">
          <cell r="C41">
            <v>28297.08172152322</v>
          </cell>
          <cell r="D41">
            <v>28575.368399155497</v>
          </cell>
          <cell r="E41">
            <v>28767.956491850615</v>
          </cell>
          <cell r="F41">
            <v>29046.243169482888</v>
          </cell>
          <cell r="G41">
            <v>29238.831262178006</v>
          </cell>
        </row>
        <row r="47">
          <cell r="C47">
            <v>32439.69221491268</v>
          </cell>
          <cell r="D47">
            <v>32534.847195429102</v>
          </cell>
          <cell r="E47">
            <v>32600.68</v>
          </cell>
          <cell r="F47">
            <v>32695.842330166201</v>
          </cell>
          <cell r="G47">
            <v>32761.779197523487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5" sqref="C5"/>
    </sheetView>
  </sheetViews>
  <sheetFormatPr defaultRowHeight="12.75" x14ac:dyDescent="0.2"/>
  <cols>
    <col min="3" max="3" width="11.28515625" bestFit="1" customWidth="1"/>
    <col min="4" max="7" width="10.85546875" bestFit="1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x14ac:dyDescent="0.2">
      <c r="A2" s="11"/>
      <c r="B2" s="11"/>
      <c r="C2" s="11">
        <v>0</v>
      </c>
      <c r="D2" s="11">
        <v>1</v>
      </c>
      <c r="E2" s="11">
        <v>2</v>
      </c>
      <c r="F2" s="11">
        <v>3</v>
      </c>
      <c r="G2" s="11">
        <v>4</v>
      </c>
    </row>
    <row r="3" spans="1:11" x14ac:dyDescent="0.2">
      <c r="A3" s="2"/>
      <c r="B3" s="3" t="s">
        <v>6</v>
      </c>
      <c r="C3" s="2"/>
      <c r="D3" s="2"/>
      <c r="E3" s="2"/>
      <c r="F3" s="2"/>
      <c r="G3" s="2"/>
    </row>
    <row r="4" spans="1:11" x14ac:dyDescent="0.2">
      <c r="A4" s="4">
        <v>19</v>
      </c>
      <c r="B4" s="5" t="s">
        <v>7</v>
      </c>
      <c r="C4" s="6">
        <v>22256.888735815999</v>
      </c>
      <c r="D4" s="6">
        <v>22621.377473015997</v>
      </c>
      <c r="E4" s="6">
        <v>22873.728413032</v>
      </c>
      <c r="F4" s="6">
        <v>23238.217150232002</v>
      </c>
      <c r="G4" s="6">
        <v>23490.578314336002</v>
      </c>
    </row>
    <row r="5" spans="1:11" x14ac:dyDescent="0.2">
      <c r="A5" s="2"/>
      <c r="B5" t="s">
        <v>8</v>
      </c>
      <c r="C5" s="7">
        <v>1186.2921696189928</v>
      </c>
      <c r="D5" s="7">
        <v>1205.7194193117525</v>
      </c>
      <c r="E5" s="7">
        <v>1219.1697244146055</v>
      </c>
      <c r="F5" s="7">
        <v>1238.5969741073657</v>
      </c>
      <c r="G5" s="7">
        <v>1252.0478241541089</v>
      </c>
    </row>
    <row r="6" spans="1:11" x14ac:dyDescent="0.2">
      <c r="A6" s="2"/>
      <c r="B6" t="s">
        <v>9</v>
      </c>
      <c r="C6" s="7">
        <v>21070.596566197008</v>
      </c>
      <c r="D6" s="7">
        <v>21415.658053704243</v>
      </c>
      <c r="E6" s="7">
        <v>21654.558688617395</v>
      </c>
      <c r="F6" s="7">
        <v>21999.620176124638</v>
      </c>
      <c r="G6" s="7">
        <v>22238.530490181893</v>
      </c>
    </row>
    <row r="7" spans="1:11" x14ac:dyDescent="0.2">
      <c r="A7" s="2"/>
      <c r="B7" t="s">
        <v>10</v>
      </c>
      <c r="C7" s="7">
        <v>2374.8100281115671</v>
      </c>
      <c r="D7" s="7">
        <v>2413.7009763708065</v>
      </c>
      <c r="E7" s="7">
        <v>2440.6268216705143</v>
      </c>
      <c r="F7" s="7">
        <v>2479.5177699297546</v>
      </c>
      <c r="G7" s="7">
        <v>2506.4447061396513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v>24022.005960400002</v>
      </c>
      <c r="D10" s="6">
        <v>24384.24539824</v>
      </c>
      <c r="E10" s="6">
        <v>24635.072949144</v>
      </c>
      <c r="F10" s="6">
        <v>24997.312386984002</v>
      </c>
      <c r="G10" s="6">
        <v>25248.047921096</v>
      </c>
    </row>
    <row r="11" spans="1:11" x14ac:dyDescent="0.2">
      <c r="A11" s="2"/>
      <c r="B11" s="2" t="s">
        <v>8</v>
      </c>
      <c r="C11" s="7">
        <v>1280.3729176893203</v>
      </c>
      <c r="D11" s="7">
        <v>1299.6802797261921</v>
      </c>
      <c r="E11" s="7">
        <v>1313.0493881893751</v>
      </c>
      <c r="F11" s="7">
        <v>1332.3567502262472</v>
      </c>
      <c r="G11" s="7">
        <v>1345.7209541944167</v>
      </c>
    </row>
    <row r="12" spans="1:11" x14ac:dyDescent="0.2">
      <c r="A12" s="2"/>
      <c r="B12" s="2" t="s">
        <v>9</v>
      </c>
      <c r="C12" s="7">
        <v>22741.63304271068</v>
      </c>
      <c r="D12" s="7">
        <v>23084.565118513809</v>
      </c>
      <c r="E12" s="7">
        <v>23322.023560954625</v>
      </c>
      <c r="F12" s="7">
        <v>23664.955636757753</v>
      </c>
      <c r="G12" s="7">
        <v>23902.326966901583</v>
      </c>
      <c r="K12" s="9"/>
    </row>
    <row r="13" spans="1:11" x14ac:dyDescent="0.2">
      <c r="A13" s="2"/>
      <c r="B13" s="2" t="s">
        <v>10</v>
      </c>
      <c r="C13" s="7">
        <v>2563.1480359746802</v>
      </c>
      <c r="D13" s="7">
        <v>2601.7989839922079</v>
      </c>
      <c r="E13" s="7">
        <v>2628.5622836736648</v>
      </c>
      <c r="F13" s="7">
        <v>2667.213231691193</v>
      </c>
      <c r="G13" s="7">
        <v>2693.9667131809429</v>
      </c>
    </row>
    <row r="14" spans="1:11" x14ac:dyDescent="0.2">
      <c r="A14" s="4">
        <v>25</v>
      </c>
      <c r="B14" s="5" t="s">
        <v>7</v>
      </c>
      <c r="C14" s="6">
        <v>24409.181948871999</v>
      </c>
      <c r="D14" s="6">
        <v>24760.082873120002</v>
      </c>
      <c r="E14" s="6">
        <v>25002.986755824004</v>
      </c>
      <c r="F14" s="6">
        <v>25354.061489568001</v>
      </c>
      <c r="G14" s="6">
        <v>25596.965372272003</v>
      </c>
    </row>
    <row r="15" spans="1:11" x14ac:dyDescent="0.2">
      <c r="A15" s="2"/>
      <c r="B15" s="2" t="s">
        <v>8</v>
      </c>
      <c r="C15" s="8">
        <v>1301.0093978748778</v>
      </c>
      <c r="D15" s="8">
        <v>1319.7124171372959</v>
      </c>
      <c r="E15" s="8">
        <v>1332.6591940854196</v>
      </c>
      <c r="F15" s="8">
        <v>1351.3714773939744</v>
      </c>
      <c r="G15" s="8">
        <v>1364.3182543420976</v>
      </c>
    </row>
    <row r="16" spans="1:11" x14ac:dyDescent="0.2">
      <c r="A16" s="2"/>
      <c r="B16" s="2" t="s">
        <v>9</v>
      </c>
      <c r="C16" s="8">
        <v>23108.172550997122</v>
      </c>
      <c r="D16" s="8">
        <v>23440.370455982706</v>
      </c>
      <c r="E16" s="8">
        <v>23670.327561738584</v>
      </c>
      <c r="F16" s="8">
        <v>24002.690012174025</v>
      </c>
      <c r="G16" s="8">
        <v>24232.647117929904</v>
      </c>
    </row>
    <row r="17" spans="1:7" x14ac:dyDescent="0.2">
      <c r="A17" s="2"/>
      <c r="B17" s="2" t="s">
        <v>10</v>
      </c>
      <c r="C17" s="8">
        <v>2604.4597139446428</v>
      </c>
      <c r="D17" s="8">
        <v>2641.900842561904</v>
      </c>
      <c r="E17" s="8">
        <v>2667.8186868464213</v>
      </c>
      <c r="F17" s="8">
        <v>2705.2783609369053</v>
      </c>
      <c r="G17" s="8">
        <v>2731.1962052214226</v>
      </c>
    </row>
    <row r="18" spans="1:7" x14ac:dyDescent="0.2">
      <c r="A18" s="4">
        <v>26</v>
      </c>
      <c r="B18" s="5" t="s">
        <v>7</v>
      </c>
      <c r="C18" s="6">
        <v>24805.263117991999</v>
      </c>
      <c r="D18" s="6">
        <v>25144.191635191997</v>
      </c>
      <c r="E18" s="6">
        <v>25378.721989824004</v>
      </c>
      <c r="F18" s="6">
        <v>25717.568714320001</v>
      </c>
      <c r="G18" s="6">
        <v>25952.099068952</v>
      </c>
    </row>
    <row r="19" spans="1:7" x14ac:dyDescent="0.2">
      <c r="A19" s="2"/>
      <c r="B19" s="2" t="s">
        <v>8</v>
      </c>
      <c r="C19" s="8">
        <v>1322.1205241889736</v>
      </c>
      <c r="D19" s="8">
        <v>1340.1854141557335</v>
      </c>
      <c r="E19" s="8">
        <v>1352.6858820576194</v>
      </c>
      <c r="F19" s="8">
        <v>1370.746412473256</v>
      </c>
      <c r="G19" s="8">
        <v>1383.2468803751419</v>
      </c>
    </row>
    <row r="20" spans="1:7" x14ac:dyDescent="0.2">
      <c r="A20" s="2"/>
      <c r="B20" s="2" t="s">
        <v>9</v>
      </c>
      <c r="C20" s="8">
        <v>23483.14259380303</v>
      </c>
      <c r="D20" s="8">
        <v>23804.006221036267</v>
      </c>
      <c r="E20" s="8">
        <v>24026.036107766384</v>
      </c>
      <c r="F20" s="8">
        <v>24346.822301846743</v>
      </c>
      <c r="G20" s="8">
        <v>24568.85218857686</v>
      </c>
    </row>
    <row r="21" spans="1:7" x14ac:dyDescent="0.2">
      <c r="A21" s="2"/>
      <c r="B21" s="2" t="s">
        <v>10</v>
      </c>
      <c r="C21" s="8">
        <v>2646.7215746897459</v>
      </c>
      <c r="D21" s="8">
        <v>2682.885247474986</v>
      </c>
      <c r="E21" s="8">
        <v>2707.9096363142212</v>
      </c>
      <c r="F21" s="8">
        <v>2744.0645818179441</v>
      </c>
      <c r="G21" s="8">
        <v>2769.0889706571788</v>
      </c>
    </row>
    <row r="22" spans="1:7" x14ac:dyDescent="0.2">
      <c r="A22" s="4">
        <v>27</v>
      </c>
      <c r="B22" s="5" t="s">
        <v>7</v>
      </c>
      <c r="C22" s="6">
        <v>25210.423277256003</v>
      </c>
      <c r="D22" s="6">
        <v>25536.305858168002</v>
      </c>
      <c r="E22" s="6">
        <v>25761.839015360001</v>
      </c>
      <c r="F22" s="6">
        <v>26087.721596272</v>
      </c>
      <c r="G22" s="6">
        <v>26313.254753464</v>
      </c>
    </row>
    <row r="23" spans="1:7" x14ac:dyDescent="0.2">
      <c r="A23" s="2"/>
      <c r="B23" s="2" t="s">
        <v>8</v>
      </c>
      <c r="C23" s="8">
        <v>1343.7155606777451</v>
      </c>
      <c r="D23" s="8">
        <v>1361.0851022403544</v>
      </c>
      <c r="E23" s="8">
        <v>1373.1060195186881</v>
      </c>
      <c r="F23" s="8">
        <v>1390.4755610812974</v>
      </c>
      <c r="G23" s="8">
        <v>1402.4964783596313</v>
      </c>
    </row>
    <row r="24" spans="1:7" x14ac:dyDescent="0.2">
      <c r="A24" s="2"/>
      <c r="B24" s="2" t="s">
        <v>9</v>
      </c>
      <c r="C24" s="8">
        <v>23866.707716578258</v>
      </c>
      <c r="D24" s="8">
        <v>24175.220755927647</v>
      </c>
      <c r="E24" s="8">
        <v>24388.732995841314</v>
      </c>
      <c r="F24" s="8">
        <v>24697.246035190703</v>
      </c>
      <c r="G24" s="8">
        <v>24910.758275104366</v>
      </c>
    </row>
    <row r="25" spans="1:7" x14ac:dyDescent="0.2">
      <c r="A25" s="2"/>
      <c r="B25" s="2" t="s">
        <v>10</v>
      </c>
      <c r="C25" s="8">
        <v>2689.952163683216</v>
      </c>
      <c r="D25" s="8">
        <v>2724.7238350665257</v>
      </c>
      <c r="E25" s="8">
        <v>2748.7882229389115</v>
      </c>
      <c r="F25" s="8">
        <v>2783.5598943222226</v>
      </c>
      <c r="G25" s="8">
        <v>2807.6242821946089</v>
      </c>
    </row>
    <row r="26" spans="1:7" x14ac:dyDescent="0.2">
      <c r="A26" s="4">
        <v>28</v>
      </c>
      <c r="B26" s="5" t="s">
        <v>7</v>
      </c>
      <c r="C26" s="6">
        <v>25624.509065343998</v>
      </c>
      <c r="D26" s="6">
        <v>25936.527782928002</v>
      </c>
      <c r="E26" s="6">
        <v>26152.521866015999</v>
      </c>
      <c r="F26" s="6">
        <v>26464.540583599999</v>
      </c>
      <c r="G26" s="6">
        <v>26680.452873983999</v>
      </c>
    </row>
    <row r="27" spans="1:7" x14ac:dyDescent="0.2">
      <c r="A27" s="2"/>
      <c r="B27" s="2" t="s">
        <v>8</v>
      </c>
      <c r="C27" s="8">
        <v>1365.7863331828351</v>
      </c>
      <c r="D27" s="8">
        <v>1382.4169308300625</v>
      </c>
      <c r="E27" s="8">
        <v>1393.929415458653</v>
      </c>
      <c r="F27" s="8">
        <v>1410.5600131058798</v>
      </c>
      <c r="G27" s="8">
        <v>1422.0681381833472</v>
      </c>
    </row>
    <row r="28" spans="1:7" x14ac:dyDescent="0.2">
      <c r="A28" s="2"/>
      <c r="B28" s="2" t="s">
        <v>9</v>
      </c>
      <c r="C28" s="8">
        <v>24258.722732161164</v>
      </c>
      <c r="D28" s="8">
        <v>24554.11085209794</v>
      </c>
      <c r="E28" s="8">
        <v>24758.592450557346</v>
      </c>
      <c r="F28" s="8">
        <v>25053.980570494121</v>
      </c>
      <c r="G28" s="8">
        <v>25258.384735800653</v>
      </c>
    </row>
    <row r="29" spans="1:7" x14ac:dyDescent="0.2">
      <c r="A29" s="2"/>
      <c r="B29" s="2" t="s">
        <v>10</v>
      </c>
      <c r="C29" s="8">
        <v>2734.1351172722043</v>
      </c>
      <c r="D29" s="8">
        <v>2767.4275144384178</v>
      </c>
      <c r="E29" s="8">
        <v>2790.4740831039076</v>
      </c>
      <c r="F29" s="8">
        <v>2823.7664802701197</v>
      </c>
      <c r="G29" s="8">
        <v>2846.8043216540927</v>
      </c>
    </row>
    <row r="30" spans="1:7" x14ac:dyDescent="0.2">
      <c r="A30" s="4">
        <v>29</v>
      </c>
      <c r="B30" s="5" t="s">
        <v>7</v>
      </c>
      <c r="C30" s="6">
        <v>26047.949893952002</v>
      </c>
      <c r="D30" s="6">
        <v>26345.205028463999</v>
      </c>
      <c r="E30" s="6">
        <v>26550.944351288003</v>
      </c>
      <c r="F30" s="6">
        <v>26848.117693095999</v>
      </c>
      <c r="G30" s="6">
        <v>27053.938808624003</v>
      </c>
    </row>
    <row r="31" spans="1:7" x14ac:dyDescent="0.2">
      <c r="A31" s="2"/>
      <c r="B31" s="2" t="s">
        <v>8</v>
      </c>
      <c r="C31" s="8">
        <v>1388.3557293476415</v>
      </c>
      <c r="D31" s="8">
        <v>1404.1994280171311</v>
      </c>
      <c r="E31" s="8">
        <v>1415.1653339236507</v>
      </c>
      <c r="F31" s="8">
        <v>1431.004673042017</v>
      </c>
      <c r="G31" s="8">
        <v>1441.9749384996592</v>
      </c>
    </row>
    <row r="32" spans="1:7" x14ac:dyDescent="0.2">
      <c r="A32" s="2"/>
      <c r="B32" s="2" t="s">
        <v>9</v>
      </c>
      <c r="C32" s="8">
        <v>24659.594164604361</v>
      </c>
      <c r="D32" s="8">
        <v>24941.005600446868</v>
      </c>
      <c r="E32" s="8">
        <v>25135.779017364352</v>
      </c>
      <c r="F32" s="8">
        <v>25417.113020053985</v>
      </c>
      <c r="G32" s="8">
        <v>25611.963870124346</v>
      </c>
    </row>
    <row r="33" spans="1:7" x14ac:dyDescent="0.2">
      <c r="A33" s="2"/>
      <c r="B33" s="2" t="s">
        <v>10</v>
      </c>
      <c r="C33" s="8">
        <v>2779.3162536846789</v>
      </c>
      <c r="D33" s="8">
        <v>2811.0333765371088</v>
      </c>
      <c r="E33" s="8">
        <v>2832.9857622824297</v>
      </c>
      <c r="F33" s="8">
        <v>2864.6941578533429</v>
      </c>
      <c r="G33" s="8">
        <v>2886.6552708801805</v>
      </c>
    </row>
    <row r="34" spans="1:7" x14ac:dyDescent="0.2">
      <c r="A34" s="4">
        <v>30</v>
      </c>
      <c r="B34" s="5" t="s">
        <v>7</v>
      </c>
      <c r="C34" s="6">
        <v>26480.561729495999</v>
      </c>
      <c r="D34" s="6">
        <v>26761.989975783999</v>
      </c>
      <c r="E34" s="6">
        <v>26956.922437591998</v>
      </c>
      <c r="F34" s="6">
        <v>27238.340459791998</v>
      </c>
      <c r="G34" s="6">
        <v>27433.191128896</v>
      </c>
    </row>
    <row r="35" spans="1:7" x14ac:dyDescent="0.2">
      <c r="A35" s="2"/>
      <c r="B35" s="2" t="s">
        <v>8</v>
      </c>
      <c r="C35" s="8">
        <v>1411.4139401821369</v>
      </c>
      <c r="D35" s="8">
        <v>1426.4140657092871</v>
      </c>
      <c r="E35" s="8">
        <v>1436.8039659236538</v>
      </c>
      <c r="F35" s="8">
        <v>1451.8035465069136</v>
      </c>
      <c r="G35" s="8">
        <v>1462.1890871701569</v>
      </c>
    </row>
    <row r="36" spans="1:7" x14ac:dyDescent="0.2">
      <c r="A36" s="2"/>
      <c r="B36" s="2" t="s">
        <v>9</v>
      </c>
      <c r="C36" s="8">
        <v>25069.147789313862</v>
      </c>
      <c r="D36" s="8">
        <v>25335.575910074713</v>
      </c>
      <c r="E36" s="8">
        <v>25520.118471668346</v>
      </c>
      <c r="F36" s="8">
        <v>25786.536913285083</v>
      </c>
      <c r="G36" s="8">
        <v>25971.002041725846</v>
      </c>
    </row>
    <row r="37" spans="1:7" x14ac:dyDescent="0.2">
      <c r="A37" s="2"/>
      <c r="B37" s="2" t="s">
        <v>10</v>
      </c>
      <c r="C37" s="8">
        <v>2825.4759365372233</v>
      </c>
      <c r="D37" s="8">
        <v>2855.5043304161527</v>
      </c>
      <c r="E37" s="8">
        <v>2876.3036240910665</v>
      </c>
      <c r="F37" s="8">
        <v>2906.3309270598061</v>
      </c>
      <c r="G37" s="8">
        <v>2927.1214934532036</v>
      </c>
    </row>
    <row r="38" spans="1:7" x14ac:dyDescent="0.2">
      <c r="A38" s="4">
        <v>31</v>
      </c>
      <c r="B38" s="5" t="s">
        <v>7</v>
      </c>
      <c r="C38" s="6">
        <v>26922.988689520003</v>
      </c>
      <c r="D38" s="6">
        <v>27187.761896456002</v>
      </c>
      <c r="E38" s="6">
        <v>27370.998001592001</v>
      </c>
      <c r="F38" s="6">
        <v>27635.771208528</v>
      </c>
      <c r="G38" s="6">
        <v>27819.007313663999</v>
      </c>
    </row>
    <row r="39" spans="1:7" x14ac:dyDescent="0.2">
      <c r="A39" s="2"/>
      <c r="B39" s="2" t="s">
        <v>8</v>
      </c>
      <c r="C39" s="8">
        <v>1434.995297151416</v>
      </c>
      <c r="D39" s="8">
        <v>1449.107709081105</v>
      </c>
      <c r="E39" s="8">
        <v>1458.8741934848535</v>
      </c>
      <c r="F39" s="8">
        <v>1472.9866054145423</v>
      </c>
      <c r="G39" s="8">
        <v>1482.7530898182913</v>
      </c>
    </row>
    <row r="40" spans="1:7" x14ac:dyDescent="0.2">
      <c r="A40" s="2"/>
      <c r="B40" s="2" t="s">
        <v>9</v>
      </c>
      <c r="C40" s="8">
        <v>25487.993392368586</v>
      </c>
      <c r="D40" s="8">
        <v>25738.654187374897</v>
      </c>
      <c r="E40" s="8">
        <v>25912.123808107146</v>
      </c>
      <c r="F40" s="8">
        <v>26162.784603113458</v>
      </c>
      <c r="G40" s="8">
        <v>26336.25422384571</v>
      </c>
    </row>
    <row r="41" spans="1:7" x14ac:dyDescent="0.2">
      <c r="A41" s="2"/>
      <c r="B41" s="2" t="s">
        <v>10</v>
      </c>
      <c r="C41" s="8">
        <v>2872.6828931717841</v>
      </c>
      <c r="D41" s="8">
        <v>2900.9341943518557</v>
      </c>
      <c r="E41" s="8">
        <v>2920.4854867698659</v>
      </c>
      <c r="F41" s="8">
        <v>2948.7367879499375</v>
      </c>
      <c r="G41" s="8">
        <v>2968.2880803679491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v>30864.435958048001</v>
      </c>
      <c r="D44" s="6">
        <v>30954.970257288001</v>
      </c>
      <c r="E44" s="6">
        <v>31017.613244464002</v>
      </c>
      <c r="F44" s="6">
        <v>31108.147543704003</v>
      </c>
      <c r="G44" s="6">
        <v>31170.882547672001</v>
      </c>
    </row>
    <row r="45" spans="1:7" x14ac:dyDescent="0.2">
      <c r="A45" s="2"/>
      <c r="B45" s="2" t="s">
        <v>8</v>
      </c>
      <c r="C45" s="7">
        <v>1645.0744365639587</v>
      </c>
      <c r="D45" s="7">
        <v>1649.8999147134505</v>
      </c>
      <c r="E45" s="7">
        <v>1653.2387859299313</v>
      </c>
      <c r="F45" s="7">
        <v>1658.0642640794235</v>
      </c>
      <c r="G45" s="7">
        <v>1661.4080397909179</v>
      </c>
    </row>
    <row r="46" spans="1:7" x14ac:dyDescent="0.2">
      <c r="A46" s="2"/>
      <c r="B46" s="2" t="s">
        <v>9</v>
      </c>
      <c r="C46" s="7">
        <v>29219.361521484043</v>
      </c>
      <c r="D46" s="7">
        <v>29305.070342574552</v>
      </c>
      <c r="E46" s="7">
        <v>29364.374458534072</v>
      </c>
      <c r="F46" s="7">
        <v>29450.083279624578</v>
      </c>
      <c r="G46" s="7">
        <v>29509.474507881085</v>
      </c>
    </row>
    <row r="47" spans="1:7" x14ac:dyDescent="0.2">
      <c r="A47" s="2"/>
      <c r="B47" s="2" t="s">
        <v>10</v>
      </c>
      <c r="C47" s="7">
        <v>3293.235316723722</v>
      </c>
      <c r="D47" s="7">
        <v>3302.8953264526294</v>
      </c>
      <c r="E47" s="7">
        <v>3309.5793331843092</v>
      </c>
      <c r="F47" s="7">
        <v>3319.2393429132171</v>
      </c>
      <c r="G47" s="7">
        <v>3325.9331678366025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workbookViewId="0">
      <selection activeCell="L47" sqref="L47"/>
    </sheetView>
  </sheetViews>
  <sheetFormatPr defaultRowHeight="12.75" x14ac:dyDescent="0.2"/>
  <cols>
    <col min="2" max="2" width="30.1406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s="2" t="s">
        <v>76</v>
      </c>
    </row>
    <row r="4" spans="1:10" x14ac:dyDescent="0.2">
      <c r="A4" t="s">
        <v>77</v>
      </c>
      <c r="D4" s="21">
        <v>1.4999999999999999E-2</v>
      </c>
    </row>
    <row r="5" spans="1:10" x14ac:dyDescent="0.2">
      <c r="A5" t="s">
        <v>78</v>
      </c>
      <c r="D5" s="21">
        <v>5.5E-2</v>
      </c>
    </row>
    <row r="6" spans="1:10" x14ac:dyDescent="0.2">
      <c r="A6" t="s">
        <v>79</v>
      </c>
      <c r="D6" s="21">
        <v>0.11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'Løntabel april 2016'!C12/160.33</f>
        <v>148.09284782844864</v>
      </c>
      <c r="D12" s="6">
        <f>'Løntabel april 2016'!D12/160.33</f>
        <v>150.51804902388818</v>
      </c>
      <c r="E12" s="6">
        <f>'Løntabel april 2016'!E12/160.33</f>
        <v>152.19713871390258</v>
      </c>
      <c r="F12" s="6">
        <f>'Løntabel april 2016'!F12/160.33</f>
        <v>154.62240913734709</v>
      </c>
      <c r="G12" s="6">
        <f>'Løntabel april 2016'!G12/160.33</f>
        <v>156.30156941518601</v>
      </c>
    </row>
    <row r="13" spans="1:10" x14ac:dyDescent="0.2">
      <c r="A13" s="2"/>
      <c r="B13" t="s">
        <v>8</v>
      </c>
      <c r="C13" s="7">
        <f>C12*$D$5</f>
        <v>8.1451066305646744</v>
      </c>
      <c r="D13" s="7">
        <f>D12*$D$5</f>
        <v>8.2784926963138492</v>
      </c>
      <c r="E13" s="7">
        <f>E12*$D$5</f>
        <v>8.3708426292646418</v>
      </c>
      <c r="F13" s="7">
        <f>F12*$D$5</f>
        <v>8.5042325025540908</v>
      </c>
      <c r="G13" s="7">
        <f>G12*$D$5</f>
        <v>8.5965863178352304</v>
      </c>
    </row>
    <row r="14" spans="1:10" x14ac:dyDescent="0.2">
      <c r="A14" s="2"/>
      <c r="B14" t="s">
        <v>9</v>
      </c>
      <c r="C14" s="7">
        <f>C12-C13</f>
        <v>139.94774119788397</v>
      </c>
      <c r="D14" s="7">
        <f>D12-D13</f>
        <v>142.23955632757432</v>
      </c>
      <c r="E14" s="7">
        <f>E12-E13</f>
        <v>143.82629608463793</v>
      </c>
      <c r="F14" s="7">
        <f>F12-F13</f>
        <v>146.118176634793</v>
      </c>
      <c r="G14" s="7">
        <f>G12-G13</f>
        <v>147.70498309735078</v>
      </c>
    </row>
    <row r="15" spans="1:10" x14ac:dyDescent="0.2">
      <c r="A15" s="2"/>
      <c r="B15" t="s">
        <v>10</v>
      </c>
      <c r="C15" s="7">
        <f>C12*$D$6</f>
        <v>16.290213261129349</v>
      </c>
      <c r="D15" s="7">
        <f>D12*$D$6</f>
        <v>16.556985392627698</v>
      </c>
      <c r="E15" s="7">
        <f>E12*$D$6</f>
        <v>16.741685258529284</v>
      </c>
      <c r="F15" s="7">
        <f>F12*$D$6</f>
        <v>17.008465005108182</v>
      </c>
      <c r="G15" s="7">
        <f>G12*$D$6</f>
        <v>17.193172635670461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'Løntabel april 2016'!C18/160.33</f>
        <v>159.83758176868901</v>
      </c>
      <c r="D18" s="6">
        <f>'Løntabel april 2016'!D18/160.33</f>
        <v>162.24784991453168</v>
      </c>
      <c r="E18" s="6">
        <f>'Løntabel april 2016'!E18/160.33</f>
        <v>163.91680583950932</v>
      </c>
      <c r="F18" s="6">
        <f>'Løntabel april 2016'!F18/160.33</f>
        <v>166.327073985352</v>
      </c>
      <c r="G18" s="6">
        <f>'Løntabel april 2016'!G18/160.33</f>
        <v>167.9953829601447</v>
      </c>
    </row>
    <row r="19" spans="1:16" x14ac:dyDescent="0.2">
      <c r="A19" s="2"/>
      <c r="B19" s="2" t="s">
        <v>8</v>
      </c>
      <c r="C19" s="7">
        <f>C18*$D$5</f>
        <v>8.7910669972778948</v>
      </c>
      <c r="D19" s="7">
        <f>D18*$D$5</f>
        <v>8.9236317452992431</v>
      </c>
      <c r="E19" s="7">
        <f>E18*$D$5</f>
        <v>9.015424321173013</v>
      </c>
      <c r="F19" s="7">
        <f>F18*$D$5</f>
        <v>9.1479890691943595</v>
      </c>
      <c r="G19" s="7">
        <f>G18*$D$5</f>
        <v>9.2397460628079582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151.04651477141113</v>
      </c>
      <c r="D20" s="7">
        <f>D18-D19</f>
        <v>153.32421816923244</v>
      </c>
      <c r="E20" s="7">
        <f>E18-E19</f>
        <v>154.90138151833631</v>
      </c>
      <c r="F20" s="7">
        <f>F18-F19</f>
        <v>157.17908491615765</v>
      </c>
      <c r="G20" s="7">
        <f>G18-G19</f>
        <v>158.75563689733673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17.58213399455579</v>
      </c>
      <c r="D21" s="7">
        <f>D18*$D$6</f>
        <v>17.847263490598486</v>
      </c>
      <c r="E21" s="7">
        <f>E18*$D$6</f>
        <v>18.030848642346026</v>
      </c>
      <c r="F21" s="7">
        <f>F18*$D$6</f>
        <v>18.295978138388719</v>
      </c>
      <c r="G21" s="7">
        <f>G18*$D$6</f>
        <v>18.479492125615916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'Løntabel april 2016'!C23/160.33</f>
        <v>162.41377269205665</v>
      </c>
      <c r="D22" s="6">
        <f>'Løntabel april 2016'!D23/160.33</f>
        <v>164.74859665574471</v>
      </c>
      <c r="E22" s="6">
        <f>'Løntabel april 2016'!E23/160.33</f>
        <v>166.36483009093891</v>
      </c>
      <c r="F22" s="6">
        <f>'Løntabel april 2016'!F23/160.33</f>
        <v>168.70087538202455</v>
      </c>
      <c r="G22" s="6">
        <f>'Løntabel april 2016'!G23/160.33</f>
        <v>170.31704398314537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8.9327574980631166</v>
      </c>
      <c r="D23" s="7">
        <f>D22*$D$5</f>
        <v>9.0611728160659588</v>
      </c>
      <c r="E23" s="7">
        <f>E22*$D$5</f>
        <v>9.1500656550016402</v>
      </c>
      <c r="F23" s="7">
        <f>F22*$D$5</f>
        <v>9.2785481460113495</v>
      </c>
      <c r="G23" s="7">
        <f>G22*$D$5</f>
        <v>9.3674374190729957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153.48101519399353</v>
      </c>
      <c r="D24" s="7">
        <f>D22-D23</f>
        <v>155.68742383967876</v>
      </c>
      <c r="E24" s="7">
        <f>E22-E23</f>
        <v>157.21476443593727</v>
      </c>
      <c r="F24" s="7">
        <f>F22-F23</f>
        <v>159.42232723601319</v>
      </c>
      <c r="G24" s="7">
        <f>G22-G23</f>
        <v>160.94960656407238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17.865514996126233</v>
      </c>
      <c r="D25" s="7">
        <f>D22*$D$6</f>
        <v>18.122345632131918</v>
      </c>
      <c r="E25" s="7">
        <f>E22*$D$6</f>
        <v>18.30013131000328</v>
      </c>
      <c r="F25" s="7">
        <f>F22*$D$6</f>
        <v>18.557096292022699</v>
      </c>
      <c r="G25" s="7">
        <f>G22*$D$6</f>
        <v>18.734874838145991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april 2016'!C28/160.33</f>
        <v>165.04921689103901</v>
      </c>
      <c r="D26" s="6">
        <f>'Løntabel april 2016'!D28/160.33</f>
        <v>167.30437887338965</v>
      </c>
      <c r="E26" s="6">
        <f>'Løntabel april 2016'!E28/160.33</f>
        <v>168.86484032932074</v>
      </c>
      <c r="F26" s="6">
        <f>'Løntabel april 2016'!F28/160.33</f>
        <v>171.11951429215924</v>
      </c>
      <c r="G26" s="6">
        <f>'Løntabel april 2016'!G28/160.33</f>
        <v>172.68003196073059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9.0777069290071459</v>
      </c>
      <c r="D27" s="7">
        <f>D26*$D$5</f>
        <v>9.2017408380364305</v>
      </c>
      <c r="E27" s="7">
        <f>E26*$D$5</f>
        <v>9.2875662181126408</v>
      </c>
      <c r="F27" s="7">
        <f>F26*$D$5</f>
        <v>9.4115732860687586</v>
      </c>
      <c r="G27" s="7">
        <f>G26*$D$5</f>
        <v>9.4974017578401817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155.97150996203186</v>
      </c>
      <c r="D28" s="7">
        <f>D26-D27</f>
        <v>158.10263803535321</v>
      </c>
      <c r="E28" s="7">
        <f>E26-E27</f>
        <v>159.57727411120811</v>
      </c>
      <c r="F28" s="7">
        <f>F26-F27</f>
        <v>161.70794100609049</v>
      </c>
      <c r="G28" s="7">
        <f>G26-G27</f>
        <v>163.18263020289041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18.155413858014292</v>
      </c>
      <c r="D29" s="7">
        <f>D26*$D$6</f>
        <v>18.403481676072861</v>
      </c>
      <c r="E29" s="7">
        <f>E26*$D$6</f>
        <v>18.575132436225282</v>
      </c>
      <c r="F29" s="7">
        <f>F26*$D$6</f>
        <v>18.823146572137517</v>
      </c>
      <c r="G29" s="7">
        <f>G26*$D$6</f>
        <v>18.994803515680363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april 2016'!C33/160.33</f>
        <v>170.50031416053457</v>
      </c>
      <c r="D30" s="6">
        <f>'Løntabel april 2016'!D33/160.33</f>
        <v>172.57642376467871</v>
      </c>
      <c r="E30" s="6">
        <f>'Løntabel april 2016'!E33/160.33</f>
        <v>174.01360482166638</v>
      </c>
      <c r="F30" s="6">
        <f>'Løntabel april 2016'!F33/160.33</f>
        <v>176.08971442581048</v>
      </c>
      <c r="G30" s="6">
        <f>'Løntabel april 2016'!G33/160.33</f>
        <v>177.52635125064552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9.3775172788294014</v>
      </c>
      <c r="D31" s="7">
        <f>D30*$D$5</f>
        <v>9.4917033070573282</v>
      </c>
      <c r="E31" s="7">
        <f>E30*$D$5</f>
        <v>9.57074826519165</v>
      </c>
      <c r="F31" s="7">
        <f>F30*$D$5</f>
        <v>9.6849342934195768</v>
      </c>
      <c r="G31" s="7">
        <f>G30*$D$5</f>
        <v>9.7639493187855031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161.12279688170517</v>
      </c>
      <c r="D32" s="7">
        <f>D30-D31</f>
        <v>163.08472045762139</v>
      </c>
      <c r="E32" s="7">
        <f>E30-E31</f>
        <v>164.44285655647474</v>
      </c>
      <c r="F32" s="7">
        <f>F30-F31</f>
        <v>166.4047801323909</v>
      </c>
      <c r="G32" s="7">
        <f>G30-G31</f>
        <v>167.76240193186001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18.755034557658803</v>
      </c>
      <c r="D33" s="7">
        <f>D30*$D$6</f>
        <v>18.983406614114656</v>
      </c>
      <c r="E33" s="7">
        <f>E30*$D$6</f>
        <v>19.1414965303833</v>
      </c>
      <c r="F33" s="7">
        <f>F30*$D$6</f>
        <v>19.369868586839154</v>
      </c>
      <c r="G33" s="7">
        <f>G30*$D$6</f>
        <v>19.527898637571006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april 2016'!C37/160.33</f>
        <v>173.3178040145628</v>
      </c>
      <c r="D34" s="6">
        <f>'Løntabel april 2016'!D37/160.33</f>
        <v>175.29567971516201</v>
      </c>
      <c r="E34" s="6">
        <f>'Løntabel april 2016'!E37/160.33</f>
        <v>176.66462766601694</v>
      </c>
      <c r="F34" s="6">
        <f>'Løntabel april 2016'!F37/160.33</f>
        <v>178.6419591344636</v>
      </c>
      <c r="G34" s="6">
        <f>'Løntabel april 2016'!G37/160.33</f>
        <v>180.0114513174712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9.532479220800953</v>
      </c>
      <c r="D35" s="7">
        <f>D34*$D$5</f>
        <v>9.6412623843339098</v>
      </c>
      <c r="E35" s="7">
        <f>E34*$D$5</f>
        <v>9.7165545216309326</v>
      </c>
      <c r="F35" s="7">
        <f>F34*$D$5</f>
        <v>9.8253077523954975</v>
      </c>
      <c r="G35" s="7">
        <f>G34*$D$5</f>
        <v>9.9006298224609157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163.78532479376184</v>
      </c>
      <c r="D36" s="7">
        <f>D34-D35</f>
        <v>165.6544173308281</v>
      </c>
      <c r="E36" s="7">
        <f>E34-E35</f>
        <v>166.948073144386</v>
      </c>
      <c r="F36" s="7">
        <f>F34-F35</f>
        <v>168.8166513820681</v>
      </c>
      <c r="G36" s="7">
        <f>G34-G35</f>
        <v>170.11082149501027</v>
      </c>
      <c r="O36" t="s">
        <v>51</v>
      </c>
    </row>
    <row r="37" spans="1:15" x14ac:dyDescent="0.2">
      <c r="A37" s="2"/>
      <c r="B37" s="2" t="s">
        <v>10</v>
      </c>
      <c r="C37" s="7">
        <f>C34*$D$6</f>
        <v>19.064958441601906</v>
      </c>
      <c r="D37" s="7">
        <f>D34*$D$6</f>
        <v>19.28252476866782</v>
      </c>
      <c r="E37" s="7">
        <f>E34*$D$6</f>
        <v>19.433109043261865</v>
      </c>
      <c r="F37" s="7">
        <f>F34*$D$6</f>
        <v>19.650615504790995</v>
      </c>
      <c r="G37" s="7">
        <f>G34*$D$6</f>
        <v>19.801259644921831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april 2016'!C41/160.33</f>
        <v>176.19635252292147</v>
      </c>
      <c r="D38" s="6">
        <f>'Løntabel april 2016'!D41/160.33</f>
        <v>178.06888267777217</v>
      </c>
      <c r="E38" s="6">
        <f>'Løntabel april 2016'!E41/160.33</f>
        <v>179.36592395546438</v>
      </c>
      <c r="F38" s="6">
        <f>'Løntabel april 2016'!F41/160.33</f>
        <v>181.23842270551575</v>
      </c>
      <c r="G38" s="6">
        <f>'Løntabel april 2016'!G41/160.33</f>
        <v>182.53491975105538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9.6907993887606807</v>
      </c>
      <c r="D39" s="7">
        <f>D38*$D$5</f>
        <v>9.7937885472774688</v>
      </c>
      <c r="E39" s="7">
        <f>E38*$D$5</f>
        <v>9.8651258175505419</v>
      </c>
      <c r="F39" s="7">
        <f>F38*$D$5</f>
        <v>9.9681132488033661</v>
      </c>
      <c r="G39" s="7">
        <f>G38*$D$5</f>
        <v>10.039420586308045</v>
      </c>
      <c r="O39" t="s">
        <v>46</v>
      </c>
    </row>
    <row r="40" spans="1:15" x14ac:dyDescent="0.2">
      <c r="A40" s="2"/>
      <c r="B40" s="2" t="s">
        <v>9</v>
      </c>
      <c r="C40" s="7">
        <f>C38-C39</f>
        <v>166.50555313416078</v>
      </c>
      <c r="D40" s="7">
        <f>D38-D39</f>
        <v>168.27509413049469</v>
      </c>
      <c r="E40" s="7">
        <f>E38-E39</f>
        <v>169.50079813791385</v>
      </c>
      <c r="F40" s="7">
        <f>F38-F39</f>
        <v>171.27030945671237</v>
      </c>
      <c r="G40" s="7">
        <f>G38-G39</f>
        <v>172.49549916474734</v>
      </c>
    </row>
    <row r="41" spans="1:15" x14ac:dyDescent="0.2">
      <c r="A41" s="2"/>
      <c r="B41" s="2" t="s">
        <v>10</v>
      </c>
      <c r="C41" s="7">
        <f>C38*$D$6</f>
        <v>19.381598777521361</v>
      </c>
      <c r="D41" s="7">
        <f>D38*$D$6</f>
        <v>19.587577094554938</v>
      </c>
      <c r="E41" s="7">
        <f>E38*$D$6</f>
        <v>19.730251635101084</v>
      </c>
      <c r="F41" s="7">
        <f>F38*$D$6</f>
        <v>19.936226497606732</v>
      </c>
      <c r="G41" s="7">
        <f>G38*$D$6</f>
        <v>20.078841172616091</v>
      </c>
    </row>
    <row r="42" spans="1:15" x14ac:dyDescent="0.2">
      <c r="A42" s="4">
        <v>31</v>
      </c>
      <c r="B42" s="5" t="s">
        <v>7</v>
      </c>
      <c r="C42" s="6">
        <f>'Løntabel april 2016'!C46/160.33</f>
        <v>179.14013564115302</v>
      </c>
      <c r="D42" s="6">
        <f>'Løntabel april 2016'!D46/160.33</f>
        <v>180.90188314814961</v>
      </c>
      <c r="E42" s="6">
        <f>'Løntabel april 2016'!E46/160.33</f>
        <v>182.12109922801952</v>
      </c>
      <c r="F42" s="6">
        <f>'Løntabel april 2016'!F46/160.33</f>
        <v>183.88284673501607</v>
      </c>
      <c r="G42" s="6">
        <f>'Løntabel april 2016'!G46/160.33</f>
        <v>185.10206281488598</v>
      </c>
    </row>
    <row r="43" spans="1:15" x14ac:dyDescent="0.2">
      <c r="A43" s="2"/>
      <c r="B43" s="2" t="s">
        <v>8</v>
      </c>
      <c r="C43" s="7">
        <f>C42*$D$5</f>
        <v>9.8527074602634155</v>
      </c>
      <c r="D43" s="7">
        <f>D42*$D$5</f>
        <v>9.9496035731482291</v>
      </c>
      <c r="E43" s="7">
        <f>E42*$D$5</f>
        <v>10.016660457541073</v>
      </c>
      <c r="F43" s="7">
        <f>F42*$D$5</f>
        <v>10.113556570425883</v>
      </c>
      <c r="G43" s="7">
        <f>G42*$D$5</f>
        <v>10.180613454818729</v>
      </c>
    </row>
    <row r="44" spans="1:15" x14ac:dyDescent="0.2">
      <c r="A44" s="2"/>
      <c r="B44" s="2" t="s">
        <v>9</v>
      </c>
      <c r="C44" s="7">
        <f>C42-C43</f>
        <v>169.28742818088961</v>
      </c>
      <c r="D44" s="7">
        <f>D42-D43</f>
        <v>170.95227957500137</v>
      </c>
      <c r="E44" s="7">
        <f>E42-E43</f>
        <v>172.10443877047845</v>
      </c>
      <c r="F44" s="7">
        <f>F42-F43</f>
        <v>173.76929016459019</v>
      </c>
      <c r="G44" s="7">
        <f>G42-G43</f>
        <v>174.92144936006724</v>
      </c>
    </row>
    <row r="45" spans="1:15" x14ac:dyDescent="0.2">
      <c r="A45" s="2"/>
      <c r="B45" s="2" t="s">
        <v>10</v>
      </c>
      <c r="C45" s="7">
        <f>C42*$D$6</f>
        <v>19.705414920526831</v>
      </c>
      <c r="D45" s="7">
        <f>D42*$D$6</f>
        <v>19.899207146296458</v>
      </c>
      <c r="E45" s="7">
        <f>E42*$D$6</f>
        <v>20.033320915082147</v>
      </c>
      <c r="F45" s="7">
        <f>F42*$D$6</f>
        <v>20.227113140851767</v>
      </c>
      <c r="G45" s="7">
        <f>G42*$D$6</f>
        <v>20.361226909637459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april 2016'!C52/160.33</f>
        <v>205.36573066884779</v>
      </c>
      <c r="D48" s="6">
        <f>'Løntabel april 2016'!D52/160.33</f>
        <v>205.96812763276077</v>
      </c>
      <c r="E48" s="6">
        <f>'Løntabel april 2016'!E52/160.33</f>
        <v>206.38489490425994</v>
      </c>
      <c r="F48" s="6">
        <f>'Løntabel april 2016'!F52/160.33</f>
        <v>206.98733839654889</v>
      </c>
      <c r="G48" s="6">
        <f>'Løntabel april 2016'!G52/160.33</f>
        <v>207.40476445759577</v>
      </c>
    </row>
    <row r="49" spans="1:7" x14ac:dyDescent="0.2">
      <c r="A49" s="2"/>
      <c r="B49" s="2" t="s">
        <v>8</v>
      </c>
      <c r="C49" s="7">
        <f>C48*$D$5</f>
        <v>11.295115186786628</v>
      </c>
      <c r="D49" s="7">
        <f>D48*$D$5</f>
        <v>11.328247019801843</v>
      </c>
      <c r="E49" s="7">
        <f>E48*$D$5</f>
        <v>11.351169219734297</v>
      </c>
      <c r="F49" s="7">
        <f>F48*$D$5</f>
        <v>11.384303611810189</v>
      </c>
      <c r="G49" s="7">
        <f>G48*$D$5</f>
        <v>11.407262045167768</v>
      </c>
    </row>
    <row r="50" spans="1:7" x14ac:dyDescent="0.2">
      <c r="A50" s="2"/>
      <c r="B50" s="2" t="s">
        <v>9</v>
      </c>
      <c r="C50" s="7">
        <f>C48-C49</f>
        <v>194.07061548206116</v>
      </c>
      <c r="D50" s="7">
        <f>D48-D49</f>
        <v>194.63988061295893</v>
      </c>
      <c r="E50" s="7">
        <f>E48-E49</f>
        <v>195.03372568452565</v>
      </c>
      <c r="F50" s="7">
        <f>F48-F49</f>
        <v>195.6030347847387</v>
      </c>
      <c r="G50" s="7">
        <f>G48-G49</f>
        <v>195.99750241242802</v>
      </c>
    </row>
    <row r="51" spans="1:7" x14ac:dyDescent="0.2">
      <c r="A51" s="2"/>
      <c r="B51" s="2" t="s">
        <v>10</v>
      </c>
      <c r="C51" s="7">
        <f>C48*$D$6</f>
        <v>22.590230373573256</v>
      </c>
      <c r="D51" s="7">
        <f>D48*$D$6</f>
        <v>22.656494039603686</v>
      </c>
      <c r="E51" s="7">
        <f>E48*$D$6</f>
        <v>22.702338439468594</v>
      </c>
      <c r="F51" s="7">
        <f>F48*$D$6</f>
        <v>22.768607223620378</v>
      </c>
      <c r="G51" s="7">
        <f>G48*$D$6</f>
        <v>22.814524090335535</v>
      </c>
    </row>
  </sheetData>
  <pageMargins left="0.7" right="0.7" top="0.75" bottom="0.75" header="0.3" footer="0.3"/>
  <pageSetup paperSize="9"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workbookViewId="0">
      <selection activeCell="B17" sqref="B17"/>
    </sheetView>
  </sheetViews>
  <sheetFormatPr defaultRowHeight="12.75" x14ac:dyDescent="0.2"/>
  <cols>
    <col min="1" max="1" width="10.140625" customWidth="1"/>
    <col min="2" max="2" width="16.140625" bestFit="1" customWidth="1"/>
    <col min="3" max="3" width="11.28515625" bestFit="1" customWidth="1"/>
    <col min="4" max="7" width="10.85546875" bestFit="1" customWidth="1"/>
    <col min="9" max="9" width="14.42578125" bestFit="1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3" x14ac:dyDescent="0.2">
      <c r="A1" s="3" t="s">
        <v>84</v>
      </c>
    </row>
    <row r="2" spans="1:13" x14ac:dyDescent="0.2">
      <c r="A2" s="2" t="s">
        <v>82</v>
      </c>
    </row>
    <row r="4" spans="1:13" x14ac:dyDescent="0.2">
      <c r="A4" t="s">
        <v>77</v>
      </c>
      <c r="D4" s="21">
        <v>1.2E-2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85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april 2016'!C12*(1+$D$4)</f>
        <v>24028.651007843197</v>
      </c>
      <c r="D12" s="6">
        <f>'Løntabel april 2016'!D12*(1+$D$4)</f>
        <v>24422.149505599995</v>
      </c>
      <c r="E12" s="6">
        <f>'Løntabel april 2016'!E12*(1+$D$4)</f>
        <v>24694.588457000002</v>
      </c>
      <c r="F12" s="6">
        <f>'Løntabel april 2016'!F12*(1+$D$4)</f>
        <v>25088.098187274751</v>
      </c>
      <c r="G12" s="6">
        <f>'Løntabel april 2016'!G12*(1+$D$4)</f>
        <v>25360.548591828818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1321.5758054313758</v>
      </c>
      <c r="D13" s="7">
        <f>D12*$D$5</f>
        <v>1343.2182228079998</v>
      </c>
      <c r="E13" s="7">
        <f>E12*$D$5</f>
        <v>1358.202365135</v>
      </c>
      <c r="F13" s="7">
        <f>F12*$D$5</f>
        <v>1379.8454003001114</v>
      </c>
      <c r="G13" s="7">
        <f>G12*$D$5</f>
        <v>1394.8301725505851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22707.075202411819</v>
      </c>
      <c r="D14" s="7">
        <f>D12-D13</f>
        <v>23078.931282791997</v>
      </c>
      <c r="E14" s="7">
        <f>E12-E13</f>
        <v>23336.386091865003</v>
      </c>
      <c r="F14" s="7">
        <f>F12-F13</f>
        <v>23708.252786974641</v>
      </c>
      <c r="G14" s="7">
        <f>G12-G13</f>
        <v>23965.718419278233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2643.1516108627516</v>
      </c>
      <c r="D15" s="7">
        <f>D12*$D$6</f>
        <v>2686.4364456159997</v>
      </c>
      <c r="E15" s="7">
        <f>E12*$D$6</f>
        <v>2716.4047302700001</v>
      </c>
      <c r="F15" s="7">
        <f>F12*$D$6</f>
        <v>2759.6908006002227</v>
      </c>
      <c r="G15" s="7">
        <f>G12*$D$6</f>
        <v>2789.6603451011702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86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'Løntabel april 2016'!C18*(1+$D$4)</f>
        <v>25934.280598793597</v>
      </c>
      <c r="D18" s="6">
        <f>'Løntabel april 2016'!D18*(1+$D$4)</f>
        <v>26325.35615011843</v>
      </c>
      <c r="E18" s="6">
        <f>'Løntabel april 2016'!E18*(1+$D$4)</f>
        <v>26596.150858011515</v>
      </c>
      <c r="F18" s="6">
        <f>'Løntabel april 2016'!F18*(1+$D$4)</f>
        <v>26987.226409336348</v>
      </c>
      <c r="G18" s="6">
        <f>'Løntabel april 2016'!G18*(1+$D$4)</f>
        <v>27257.916147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1426.385432933648</v>
      </c>
      <c r="D19" s="7">
        <f>D18*$D$5</f>
        <v>1447.8945882565138</v>
      </c>
      <c r="E19" s="7">
        <f>E18*$D$5</f>
        <v>1462.7882971906333</v>
      </c>
      <c r="F19" s="7">
        <f>F18*$D$5</f>
        <v>1484.2974525134991</v>
      </c>
      <c r="G19" s="7">
        <f>G18*$D$5</f>
        <v>1499.1853880850001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24507.895165859951</v>
      </c>
      <c r="D20" s="7">
        <f>D18-D19</f>
        <v>24877.461561861917</v>
      </c>
      <c r="E20" s="7">
        <f>E18-E19</f>
        <v>25133.362560820882</v>
      </c>
      <c r="F20" s="7">
        <f>F18-F19</f>
        <v>25502.928956822849</v>
      </c>
      <c r="G20" s="7">
        <f>G18-G19</f>
        <v>25758.730758915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2852.7708658672959</v>
      </c>
      <c r="D21" s="7">
        <f>D18*$D$6</f>
        <v>2895.7891765130275</v>
      </c>
      <c r="E21" s="7">
        <f>E18*$D$6</f>
        <v>2925.5765943812667</v>
      </c>
      <c r="F21" s="7">
        <f>F18*$D$6</f>
        <v>2968.5949050269983</v>
      </c>
      <c r="G21" s="7">
        <f>G18*$D$6</f>
        <v>2998.3707761700002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'Løntabel april 2016'!C23*(1+$D$4)</f>
        <v>26352.277777826057</v>
      </c>
      <c r="D23" s="6">
        <f>'Løntabel april 2016'!D23*(1+$D$4)</f>
        <v>26731.112211837335</v>
      </c>
      <c r="E23" s="6">
        <f>'Løntabel april 2016'!E23*(1+$D$4)</f>
        <v>26993.352486981999</v>
      </c>
      <c r="F23" s="6">
        <f>'Løntabel april 2016'!F23*(1+$D$4)</f>
        <v>27372.385086199996</v>
      </c>
      <c r="G23" s="6">
        <f>'Løntabel april 2016'!G23*(1+$D$4)</f>
        <v>27634.614841759514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1449.3752777804332</v>
      </c>
      <c r="D24" s="7">
        <f>D23*$D$5</f>
        <v>1470.2111716510535</v>
      </c>
      <c r="E24" s="7">
        <f>E23*$D$5</f>
        <v>1484.6343867840101</v>
      </c>
      <c r="F24" s="7">
        <f>F23*$D$5</f>
        <v>1505.4811797409998</v>
      </c>
      <c r="G24" s="7">
        <f>G23*$D$5</f>
        <v>1519.9038162967734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24902.902500045624</v>
      </c>
      <c r="D25" s="7">
        <f>D23-D24</f>
        <v>25260.901040186283</v>
      </c>
      <c r="E25" s="7">
        <f>E23-E24</f>
        <v>25508.718100197988</v>
      </c>
      <c r="F25" s="7">
        <f>F23-F24</f>
        <v>25866.903906458996</v>
      </c>
      <c r="G25" s="7">
        <f>G23-G24</f>
        <v>26114.711025462741</v>
      </c>
      <c r="I25" s="8"/>
      <c r="L25" s="16"/>
    </row>
    <row r="26" spans="1:12" x14ac:dyDescent="0.2">
      <c r="A26" s="2"/>
      <c r="B26" s="2" t="s">
        <v>10</v>
      </c>
      <c r="C26" s="7">
        <f>C23*$D$6</f>
        <v>2898.7505555608664</v>
      </c>
      <c r="D26" s="7">
        <f>D23*$D$6</f>
        <v>2940.422343302107</v>
      </c>
      <c r="E26" s="7">
        <f>E23*$D$6</f>
        <v>2969.2687735680202</v>
      </c>
      <c r="F26" s="7">
        <f>F23*$D$6</f>
        <v>3010.9623594819996</v>
      </c>
      <c r="G26" s="7">
        <f>G23*$D$6</f>
        <v>3039.8076325935467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april 2016'!C28*(1+$D$4)</f>
        <v>26779.889035469972</v>
      </c>
      <c r="D28" s="6">
        <f>'Løntabel april 2016'!D28*(1+$D$4)</f>
        <v>27145.797997547812</v>
      </c>
      <c r="E28" s="6">
        <f>'Løntabel april 2016'!E28*(1+$D$4)</f>
        <v>27398.989048199997</v>
      </c>
      <c r="F28" s="6">
        <f>'Løntabel april 2016'!F28*(1+$D$4)</f>
        <v>27764.818827179435</v>
      </c>
      <c r="G28" s="6">
        <f>'Løntabel april 2016'!G28*(1+$D$4)</f>
        <v>28018.018998555104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1472.8938969508486</v>
      </c>
      <c r="D29" s="7">
        <f>D28*$D$5</f>
        <v>1493.0188898651297</v>
      </c>
      <c r="E29" s="7">
        <f>E28*$D$5</f>
        <v>1506.9443976509999</v>
      </c>
      <c r="F29" s="7">
        <f>F28*$D$5</f>
        <v>1527.0650354948689</v>
      </c>
      <c r="G29" s="7">
        <f>G28*$D$5</f>
        <v>1540.9910449205308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25306.995138519123</v>
      </c>
      <c r="D30" s="7">
        <f>D28-D29</f>
        <v>25652.779107682683</v>
      </c>
      <c r="E30" s="7">
        <f>E28-E29</f>
        <v>25892.044650548996</v>
      </c>
      <c r="F30" s="7">
        <f>F28-F29</f>
        <v>26237.753791684565</v>
      </c>
      <c r="G30" s="7">
        <f>G28-G29</f>
        <v>26477.027953634573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2945.7877939016971</v>
      </c>
      <c r="D31" s="7">
        <f>D28*$D$6</f>
        <v>2986.0377797302594</v>
      </c>
      <c r="E31" s="7">
        <f>E28*$D$6</f>
        <v>3013.8887953019998</v>
      </c>
      <c r="F31" s="7">
        <f>F28*$D$6</f>
        <v>3054.1300709897378</v>
      </c>
      <c r="G31" s="7">
        <f>G28*$D$6</f>
        <v>3081.9820898410617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april 2016'!C33*(1+$D$4)</f>
        <v>27664.351153790809</v>
      </c>
      <c r="D33" s="6">
        <f>'Løntabel april 2016'!D33*(1+$D$4)</f>
        <v>28001.20815845723</v>
      </c>
      <c r="E33" s="6">
        <f>'Løntabel april 2016'!E33*(1+$D$4)</f>
        <v>28234.396476190464</v>
      </c>
      <c r="F33" s="6">
        <f>'Løntabel april 2016'!F33*(1+$D$4)</f>
        <v>28571.253480856882</v>
      </c>
      <c r="G33" s="6">
        <f>'Løntabel april 2016'!G33*(1+$D$4)</f>
        <v>28804.353494768191</v>
      </c>
      <c r="L33" t="s">
        <v>52</v>
      </c>
    </row>
    <row r="34" spans="1:12" x14ac:dyDescent="0.2">
      <c r="A34" s="2"/>
      <c r="B34" s="2" t="s">
        <v>8</v>
      </c>
      <c r="C34" s="7">
        <f>C33*$D$5</f>
        <v>1521.5393134584945</v>
      </c>
      <c r="D34" s="7">
        <f>D33*$D$5</f>
        <v>1540.0664487151475</v>
      </c>
      <c r="E34" s="7">
        <f>E33*$D$5</f>
        <v>1552.8918061904756</v>
      </c>
      <c r="F34" s="7">
        <f>F33*$D$5</f>
        <v>1571.4189414471284</v>
      </c>
      <c r="G34" s="7">
        <f>G33*$D$5</f>
        <v>1584.2394422122504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26142.811840332313</v>
      </c>
      <c r="D35" s="7">
        <f>D33-D34</f>
        <v>26461.141709742082</v>
      </c>
      <c r="E35" s="7">
        <f>E33-E34</f>
        <v>26681.504669999988</v>
      </c>
      <c r="F35" s="7">
        <f>F33-F34</f>
        <v>26999.834539409752</v>
      </c>
      <c r="G35" s="7">
        <f>G33-G34</f>
        <v>27220.114052555942</v>
      </c>
      <c r="L35" t="s">
        <v>46</v>
      </c>
    </row>
    <row r="36" spans="1:12" x14ac:dyDescent="0.2">
      <c r="A36" s="2"/>
      <c r="B36" s="2" t="s">
        <v>10</v>
      </c>
      <c r="C36" s="7">
        <f>C33*$D$6</f>
        <v>3043.0786269169889</v>
      </c>
      <c r="D36" s="7">
        <f>D33*$D$6</f>
        <v>3080.1328974302951</v>
      </c>
      <c r="E36" s="7">
        <f>E33*$D$6</f>
        <v>3105.7836123809511</v>
      </c>
      <c r="F36" s="7">
        <f>F33*$D$6</f>
        <v>3142.8378828942568</v>
      </c>
      <c r="G36" s="7">
        <f>G33*$D$6</f>
        <v>3168.4788844245008</v>
      </c>
    </row>
    <row r="37" spans="1:12" x14ac:dyDescent="0.2">
      <c r="A37" s="4">
        <v>29</v>
      </c>
      <c r="B37" s="5" t="s">
        <v>7</v>
      </c>
      <c r="C37" s="6">
        <f>'Løntabel april 2016'!C37*(1+$D$4)</f>
        <v>28121.500039866714</v>
      </c>
      <c r="D37" s="6">
        <f>'Løntabel april 2016'!D37*(1+$D$4)</f>
        <v>28442.418204676709</v>
      </c>
      <c r="E37" s="6">
        <f>'Løntabel april 2016'!E37*(1+$D$4)</f>
        <v>28664.535430736811</v>
      </c>
      <c r="F37" s="6">
        <f>'Løntabel april 2016'!F37*(1+$D$4)</f>
        <v>28985.365291724895</v>
      </c>
      <c r="G37" s="6">
        <f>'Løntabel april 2016'!G37*(1+$D$4)</f>
        <v>29207.570821606925</v>
      </c>
    </row>
    <row r="38" spans="1:12" x14ac:dyDescent="0.2">
      <c r="A38" s="2"/>
      <c r="B38" s="2" t="s">
        <v>8</v>
      </c>
      <c r="C38" s="7">
        <f>C37*$D$5</f>
        <v>1546.6825021926693</v>
      </c>
      <c r="D38" s="7">
        <f>D37*$D$5</f>
        <v>1564.3330012572189</v>
      </c>
      <c r="E38" s="7">
        <f>E37*$D$5</f>
        <v>1576.5494486905245</v>
      </c>
      <c r="F38" s="7">
        <f>F37*$D$5</f>
        <v>1594.1950910448693</v>
      </c>
      <c r="G38" s="7">
        <f>G37*$D$5</f>
        <v>1606.4163951883809</v>
      </c>
    </row>
    <row r="39" spans="1:12" x14ac:dyDescent="0.2">
      <c r="A39" s="2"/>
      <c r="B39" s="2" t="s">
        <v>9</v>
      </c>
      <c r="C39" s="7">
        <f>C37-C38</f>
        <v>26574.817537674044</v>
      </c>
      <c r="D39" s="7">
        <f>D37-D38</f>
        <v>26878.08520341949</v>
      </c>
      <c r="E39" s="7">
        <f>E37-E38</f>
        <v>27087.985982046288</v>
      </c>
      <c r="F39" s="7">
        <f>F37-F38</f>
        <v>27391.170200680026</v>
      </c>
      <c r="G39" s="7">
        <f>G37-G38</f>
        <v>27601.154426418543</v>
      </c>
    </row>
    <row r="40" spans="1:12" x14ac:dyDescent="0.2">
      <c r="A40" s="2"/>
      <c r="B40" s="2" t="s">
        <v>10</v>
      </c>
      <c r="C40" s="7">
        <f>C37*$D$6</f>
        <v>3093.3650043853386</v>
      </c>
      <c r="D40" s="7">
        <f>D37*$D$6</f>
        <v>3128.6660025144379</v>
      </c>
      <c r="E40" s="7">
        <f>E37*$D$6</f>
        <v>3153.098897381049</v>
      </c>
      <c r="F40" s="7">
        <f>F37*$D$6</f>
        <v>3188.3901820897386</v>
      </c>
      <c r="G40" s="7">
        <f>G37*$D$6</f>
        <v>3212.8327903767617</v>
      </c>
    </row>
    <row r="41" spans="1:12" x14ac:dyDescent="0.2">
      <c r="A41" s="4">
        <v>30</v>
      </c>
      <c r="B41" s="5" t="s">
        <v>7</v>
      </c>
      <c r="C41" s="6">
        <f>'Løntabel april 2016'!C41*(1+$D$4)</f>
        <v>28588.555934399999</v>
      </c>
      <c r="D41" s="6">
        <f>'Løntabel april 2016'!D41*(1+$D$4)</f>
        <v>28892.381367243939</v>
      </c>
      <c r="E41" s="6">
        <f>'Løntabel april 2016'!E41*(1+$D$4)</f>
        <v>29102.831450832964</v>
      </c>
      <c r="F41" s="6">
        <f>'Løntabel april 2016'!F41*(1+$D$4)</f>
        <v>29406.651788123847</v>
      </c>
      <c r="G41" s="6">
        <f>'Løntabel april 2016'!G41*(1+$D$4)</f>
        <v>29617.01356789095</v>
      </c>
    </row>
    <row r="42" spans="1:12" x14ac:dyDescent="0.2">
      <c r="A42" s="2"/>
      <c r="B42" s="2" t="s">
        <v>8</v>
      </c>
      <c r="C42" s="7">
        <f>C41*$D$5</f>
        <v>1572.370576392</v>
      </c>
      <c r="D42" s="7">
        <f>D41*$D$5</f>
        <v>1589.0809751984166</v>
      </c>
      <c r="E42" s="7">
        <f>E41*$D$5</f>
        <v>1600.6557297958129</v>
      </c>
      <c r="F42" s="7">
        <f>F41*$D$5</f>
        <v>1617.3658483468116</v>
      </c>
      <c r="G42" s="7">
        <f>G41*$D$5</f>
        <v>1628.9357462340022</v>
      </c>
    </row>
    <row r="43" spans="1:12" x14ac:dyDescent="0.2">
      <c r="A43" s="2"/>
      <c r="B43" s="2" t="s">
        <v>9</v>
      </c>
      <c r="C43" s="7">
        <f>C41-C42</f>
        <v>27016.185358007999</v>
      </c>
      <c r="D43" s="7">
        <f>D41-D42</f>
        <v>27303.300392045523</v>
      </c>
      <c r="E43" s="7">
        <f>E41-E42</f>
        <v>27502.175721037151</v>
      </c>
      <c r="F43" s="7">
        <f>F41-F42</f>
        <v>27789.285939777037</v>
      </c>
      <c r="G43" s="7">
        <f>G41-G42</f>
        <v>27988.077821656949</v>
      </c>
    </row>
    <row r="44" spans="1:12" x14ac:dyDescent="0.2">
      <c r="A44" s="2"/>
      <c r="B44" s="2" t="s">
        <v>10</v>
      </c>
      <c r="C44" s="7">
        <f>C41*$D$6</f>
        <v>3144.741152784</v>
      </c>
      <c r="D44" s="7">
        <f>D41*$D$6</f>
        <v>3178.1619503968332</v>
      </c>
      <c r="E44" s="7">
        <f>E41*$D$6</f>
        <v>3201.3114595916259</v>
      </c>
      <c r="F44" s="7">
        <f>F41*$D$6</f>
        <v>3234.7316966936232</v>
      </c>
      <c r="G44" s="7">
        <f>G41*$D$6</f>
        <v>3257.8714924680044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april 2016'!C46*(1+$D$4)</f>
        <v>29066.19640271422</v>
      </c>
      <c r="D46" s="6">
        <f>'Løntabel april 2016'!D46*(1+$D$4)</f>
        <v>29352.046912244543</v>
      </c>
      <c r="E46" s="6">
        <f>'Løntabel april 2016'!E46*(1+$D$4)</f>
        <v>29549.869549299114</v>
      </c>
      <c r="F46" s="6">
        <f>'Løntabel april 2016'!F46*(1+$D$4)</f>
        <v>29835.720058829433</v>
      </c>
      <c r="G46" s="6">
        <f>'Løntabel april 2016'!G46*(1+$D$4)</f>
        <v>30033.542695884</v>
      </c>
    </row>
    <row r="47" spans="1:12" x14ac:dyDescent="0.2">
      <c r="A47" s="2"/>
      <c r="B47" s="2" t="s">
        <v>8</v>
      </c>
      <c r="C47" s="7">
        <f>C46*$D$5</f>
        <v>1598.6408021492821</v>
      </c>
      <c r="D47" s="7">
        <f>D46*$D$5</f>
        <v>1614.3625801734499</v>
      </c>
      <c r="E47" s="7">
        <f>E46*$D$5</f>
        <v>1625.2428252114512</v>
      </c>
      <c r="F47" s="7">
        <f>F46*$D$5</f>
        <v>1640.9646032356188</v>
      </c>
      <c r="G47" s="7">
        <f>G46*$D$5</f>
        <v>1651.8448482736201</v>
      </c>
    </row>
    <row r="48" spans="1:12" x14ac:dyDescent="0.2">
      <c r="A48" s="2"/>
      <c r="B48" s="2" t="s">
        <v>9</v>
      </c>
      <c r="C48" s="7">
        <f>C46-C47</f>
        <v>27467.555600564938</v>
      </c>
      <c r="D48" s="7">
        <f>D46-D47</f>
        <v>27737.684332071094</v>
      </c>
      <c r="E48" s="7">
        <f>E46-E47</f>
        <v>27924.626724087662</v>
      </c>
      <c r="F48" s="7">
        <f>F46-F47</f>
        <v>28194.755455593815</v>
      </c>
      <c r="G48" s="7">
        <f>G46-G47</f>
        <v>28381.69784761038</v>
      </c>
    </row>
    <row r="49" spans="1:7" x14ac:dyDescent="0.2">
      <c r="A49" s="2"/>
      <c r="B49" s="2" t="s">
        <v>10</v>
      </c>
      <c r="C49" s="7">
        <f>C46*$D$6</f>
        <v>3197.2816042985642</v>
      </c>
      <c r="D49" s="7">
        <f>D46*$D$6</f>
        <v>3228.7251603468999</v>
      </c>
      <c r="E49" s="7">
        <f>E46*$D$6</f>
        <v>3250.4856504229024</v>
      </c>
      <c r="F49" s="7">
        <f>F46*$D$6</f>
        <v>3281.9292064712376</v>
      </c>
      <c r="G49" s="7">
        <f>G46*$D$6</f>
        <v>3303.6896965472401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april 2016'!C52*(1+$D$4)</f>
        <v>33321.403049314009</v>
      </c>
      <c r="D52" s="6">
        <f>'Løntabel april 2016'!D52*(1+$D$4)</f>
        <v>33419.144342200867</v>
      </c>
      <c r="E52" s="6">
        <f>'Løntabel april 2016'!E52*(1+$D$4)</f>
        <v>33486.766482399995</v>
      </c>
      <c r="F52" s="6">
        <f>'Løntabel april 2016'!F52*(1+$D$4)</f>
        <v>33584.515324700114</v>
      </c>
      <c r="G52" s="6">
        <f>'Løntabel april 2016'!G52*(1+$D$4)</f>
        <v>33652.244356112169</v>
      </c>
    </row>
    <row r="53" spans="1:7" x14ac:dyDescent="0.2">
      <c r="A53" s="2"/>
      <c r="B53" s="2" t="s">
        <v>8</v>
      </c>
      <c r="C53" s="7">
        <f>C52*$D$5</f>
        <v>1832.6771677122706</v>
      </c>
      <c r="D53" s="7">
        <f>D52*$D$5</f>
        <v>1838.0529388210477</v>
      </c>
      <c r="E53" s="7">
        <f>E52*$D$5</f>
        <v>1841.7721565319998</v>
      </c>
      <c r="F53" s="7">
        <f>F52*$D$5</f>
        <v>1847.1483428585063</v>
      </c>
      <c r="G53" s="7">
        <f>G52*$D$5</f>
        <v>1850.8734395861693</v>
      </c>
    </row>
    <row r="54" spans="1:7" x14ac:dyDescent="0.2">
      <c r="A54" s="2"/>
      <c r="B54" s="2" t="s">
        <v>9</v>
      </c>
      <c r="C54" s="7">
        <f>C52-C53</f>
        <v>31488.725881601738</v>
      </c>
      <c r="D54" s="7">
        <f>D52-D53</f>
        <v>31581.091403379818</v>
      </c>
      <c r="E54" s="7">
        <f>E52-E53</f>
        <v>31644.994325867996</v>
      </c>
      <c r="F54" s="7">
        <f>F52-F53</f>
        <v>31737.366981841609</v>
      </c>
      <c r="G54" s="7">
        <f>G52-G53</f>
        <v>31801.370916526001</v>
      </c>
    </row>
    <row r="55" spans="1:7" x14ac:dyDescent="0.2">
      <c r="A55" s="2"/>
      <c r="B55" s="2" t="s">
        <v>10</v>
      </c>
      <c r="C55" s="7">
        <f>C52*$D$6</f>
        <v>3665.3543354245412</v>
      </c>
      <c r="D55" s="7">
        <f>D52*$D$6</f>
        <v>3676.1058776420955</v>
      </c>
      <c r="E55" s="7">
        <f>E52*$D$6</f>
        <v>3683.5443130639997</v>
      </c>
      <c r="F55" s="7">
        <f>F52*$D$6</f>
        <v>3694.2966857170127</v>
      </c>
      <c r="G55" s="7">
        <f>G52*$D$6</f>
        <v>3701.7468791723386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workbookViewId="0">
      <selection activeCell="K5" sqref="K5"/>
    </sheetView>
  </sheetViews>
  <sheetFormatPr defaultRowHeight="12.75" x14ac:dyDescent="0.2"/>
  <cols>
    <col min="2" max="2" width="16.140625" bestFit="1" customWidth="1"/>
    <col min="3" max="3" width="11.28515625" bestFit="1" customWidth="1"/>
    <col min="4" max="7" width="10.85546875" bestFit="1" customWidth="1"/>
    <col min="9" max="9" width="17.85546875" customWidth="1"/>
    <col min="10" max="10" width="9.85546875" bestFit="1" customWidth="1"/>
    <col min="11" max="11" width="12.7109375" bestFit="1" customWidth="1"/>
    <col min="12" max="12" width="16.5703125" bestFit="1" customWidth="1"/>
    <col min="13" max="13" width="18.85546875" bestFit="1" customWidth="1"/>
  </cols>
  <sheetData>
    <row r="1" spans="1:18" x14ac:dyDescent="0.2">
      <c r="A1" s="3" t="s">
        <v>87</v>
      </c>
    </row>
    <row r="2" spans="1:18" x14ac:dyDescent="0.2">
      <c r="A2" s="2" t="s">
        <v>82</v>
      </c>
    </row>
    <row r="3" spans="1:18" ht="13.5" thickBot="1" x14ac:dyDescent="0.25">
      <c r="N3" t="s">
        <v>80</v>
      </c>
      <c r="Q3" s="25">
        <v>242.75</v>
      </c>
    </row>
    <row r="4" spans="1:18" ht="13.5" thickBot="1" x14ac:dyDescent="0.25">
      <c r="A4" t="s">
        <v>77</v>
      </c>
      <c r="D4" s="21">
        <v>1.2E-2</v>
      </c>
      <c r="I4" t="s">
        <v>75</v>
      </c>
      <c r="K4" s="20">
        <v>25</v>
      </c>
      <c r="N4" s="2" t="s">
        <v>81</v>
      </c>
      <c r="Q4" s="25">
        <v>246.39124999999999</v>
      </c>
    </row>
    <row r="5" spans="1:18" x14ac:dyDescent="0.2">
      <c r="A5" t="s">
        <v>78</v>
      </c>
      <c r="D5" s="21">
        <v>5.5E-2</v>
      </c>
      <c r="N5" s="2" t="s">
        <v>83</v>
      </c>
      <c r="Q5" s="25">
        <f>+Q4*(1+D4)</f>
        <v>249.34794499999998</v>
      </c>
    </row>
    <row r="6" spans="1:18" x14ac:dyDescent="0.2">
      <c r="A6" t="s">
        <v>79</v>
      </c>
      <c r="D6" s="21">
        <v>0.11</v>
      </c>
    </row>
    <row r="7" spans="1:18" x14ac:dyDescent="0.2">
      <c r="D7" s="21"/>
    </row>
    <row r="9" spans="1:18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</row>
    <row r="10" spans="1:18" x14ac:dyDescent="0.2">
      <c r="A10" s="11"/>
      <c r="B10" s="11"/>
      <c r="C10" s="11"/>
      <c r="D10" s="11"/>
      <c r="E10" s="11"/>
      <c r="F10" s="11"/>
      <c r="G10" s="11"/>
    </row>
    <row r="11" spans="1:18" x14ac:dyDescent="0.2">
      <c r="A11" s="2"/>
      <c r="B11" s="3" t="s">
        <v>85</v>
      </c>
      <c r="C11" s="2"/>
      <c r="D11" s="2"/>
      <c r="E11" s="2"/>
      <c r="F11" s="2"/>
      <c r="G11" s="2"/>
    </row>
    <row r="12" spans="1:18" x14ac:dyDescent="0.2">
      <c r="A12" s="4">
        <v>19</v>
      </c>
      <c r="B12" s="5" t="s">
        <v>7</v>
      </c>
      <c r="C12" s="6">
        <f>(('Løntabel januar 2017'!C12/37*$K$4))+($Q$5*((37-$K$4)/37))</f>
        <v>16316.444609083241</v>
      </c>
      <c r="D12" s="6">
        <f>(('Løntabel januar 2017'!D12/37*$K$4))+($Q$5*((37-$K$4)/37))</f>
        <v>16582.32197243243</v>
      </c>
      <c r="E12" s="6">
        <f>(('Løntabel januar 2017'!E12/37*$K$4))+($Q$5*((37-$K$4)/37))</f>
        <v>16766.402345000002</v>
      </c>
      <c r="F12" s="6">
        <f>(('Løntabel januar 2017'!F12/37*$K$4))+($Q$5*((37-$K$4)/37))</f>
        <v>17032.287297888342</v>
      </c>
      <c r="G12" s="6">
        <f>(('Løntabel januar 2017'!G12/37*$K$4))+($Q$5*((37-$K$4)/37))</f>
        <v>17216.375409073524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8" x14ac:dyDescent="0.2">
      <c r="A13" s="2"/>
      <c r="B13" t="s">
        <v>8</v>
      </c>
      <c r="C13" s="7">
        <f>C12*$D$5</f>
        <v>897.40445349957827</v>
      </c>
      <c r="D13" s="7">
        <f>D12*$D$5</f>
        <v>912.02770848378361</v>
      </c>
      <c r="E13" s="7">
        <f>E12*$D$5</f>
        <v>922.1521289750001</v>
      </c>
      <c r="F13" s="7">
        <f>F12*$D$5</f>
        <v>936.77580138385883</v>
      </c>
      <c r="G13" s="7">
        <f>G12*$D$5</f>
        <v>946.90064749904377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8" x14ac:dyDescent="0.2">
      <c r="A14" s="2"/>
      <c r="B14" t="s">
        <v>9</v>
      </c>
      <c r="C14" s="7">
        <f>C12-C13</f>
        <v>15419.040155583662</v>
      </c>
      <c r="D14" s="7">
        <f>D12-D13</f>
        <v>15670.294263948646</v>
      </c>
      <c r="E14" s="7">
        <f>E12-E13</f>
        <v>15844.250216025002</v>
      </c>
      <c r="F14" s="7">
        <f>F12-F13</f>
        <v>16095.511496504483</v>
      </c>
      <c r="G14" s="7">
        <f>G12-G13</f>
        <v>16269.47476157448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8" x14ac:dyDescent="0.2">
      <c r="A15" s="2"/>
      <c r="B15" t="s">
        <v>10</v>
      </c>
      <c r="C15" s="7">
        <f>C12*$D$6</f>
        <v>1794.8089069991565</v>
      </c>
      <c r="D15" s="7">
        <f>D12*$D$6</f>
        <v>1824.0554169675672</v>
      </c>
      <c r="E15" s="7">
        <f>E12*$D$6</f>
        <v>1844.3042579500002</v>
      </c>
      <c r="F15" s="7">
        <f>F12*$D$6</f>
        <v>1873.5516027677177</v>
      </c>
      <c r="G15" s="7">
        <f>G12*$D$6</f>
        <v>1893.8012949980875</v>
      </c>
      <c r="I15" s="2"/>
      <c r="J15" s="15"/>
      <c r="K15" s="2"/>
    </row>
    <row r="16" spans="1:18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86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x14ac:dyDescent="0.2">
      <c r="A18" s="4">
        <v>24</v>
      </c>
      <c r="B18" s="5" t="s">
        <v>7</v>
      </c>
      <c r="C18" s="6">
        <f>(('Løntabel januar 2017'!C18/37)*$K$4)+($Q$5*((37-$K$4)/37))</f>
        <v>17604.032170536215</v>
      </c>
      <c r="D18" s="6">
        <f>(('Løntabel januar 2017'!D18/37)*$K$4)+($Q$5*((37-$K$4)/37))</f>
        <v>17868.272407917859</v>
      </c>
      <c r="E18" s="6">
        <f>(('Løntabel januar 2017'!E18/37)*$K$4)+($Q$5*((37-$K$4)/37))</f>
        <v>18051.241805142916</v>
      </c>
      <c r="F18" s="6">
        <f>(('Løntabel januar 2017'!F18/37)*$K$4)+($Q$5*((37-$K$4)/37))</f>
        <v>18315.48204252456</v>
      </c>
      <c r="G18" s="6">
        <f>(('Løntabel januar 2017'!G18/37)*$K$4)+($Q$5*((37-$K$4)/37))</f>
        <v>18498.380513918917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968.22176937949177</v>
      </c>
      <c r="D19" s="7">
        <f>D18*$D$5</f>
        <v>982.75498243548225</v>
      </c>
      <c r="E19" s="7">
        <f>E18*$D$5</f>
        <v>992.81829928286038</v>
      </c>
      <c r="F19" s="7">
        <f>F18*$D$5</f>
        <v>1007.3515123388507</v>
      </c>
      <c r="G19" s="7">
        <f>G18*$D$5</f>
        <v>1017.4109282655404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16635.810401156723</v>
      </c>
      <c r="D20" s="7">
        <f>D18-D19</f>
        <v>16885.517425482376</v>
      </c>
      <c r="E20" s="7">
        <f>E18-E19</f>
        <v>17058.423505860057</v>
      </c>
      <c r="F20" s="7">
        <f>F18-F19</f>
        <v>17308.13053018571</v>
      </c>
      <c r="G20" s="7">
        <f>G18-G19</f>
        <v>17480.969585653376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1936.4435387589835</v>
      </c>
      <c r="D21" s="7">
        <f>D18*$D$6</f>
        <v>1965.5099648709645</v>
      </c>
      <c r="E21" s="7">
        <f>E18*$D$6</f>
        <v>1985.6365985657208</v>
      </c>
      <c r="F21" s="7">
        <f>F18*$D$6</f>
        <v>2014.7030246777015</v>
      </c>
      <c r="G21" s="7">
        <f>G18*$D$6</f>
        <v>2034.8218565310808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x14ac:dyDescent="0.2">
      <c r="A23" s="4">
        <v>25</v>
      </c>
      <c r="B23" s="5" t="s">
        <v>7</v>
      </c>
      <c r="C23" s="6">
        <f>(('Løntabel januar 2017'!C23/37)*$K$4)+($Q$5*((37-$K$4)/37))</f>
        <v>17886.462696909497</v>
      </c>
      <c r="D23" s="6">
        <f>(('Løntabel januar 2017'!D23/37)*$K$4)+($Q$5*((37-$K$4)/37))</f>
        <v>18142.431909079278</v>
      </c>
      <c r="E23" s="6">
        <f>(('Løntabel januar 2017'!E23/37)*$K$4)+($Q$5*((37-$K$4)/37))</f>
        <v>18319.621284177028</v>
      </c>
      <c r="F23" s="6">
        <f>(('Løntabel januar 2017'!F23/37)*$K$4)+($Q$5*((37-$K$4)/37))</f>
        <v>18575.724391756754</v>
      </c>
      <c r="G23" s="6">
        <f>(('Løntabel januar 2017'!G23/37)*$K$4)+($Q$5*((37-$K$4)/37))</f>
        <v>18752.906659026699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983.75544833002232</v>
      </c>
      <c r="D24" s="7">
        <f>D23*$D$5</f>
        <v>997.83375499936028</v>
      </c>
      <c r="E24" s="7">
        <f>E23*$D$5</f>
        <v>1007.5791706297366</v>
      </c>
      <c r="F24" s="7">
        <f>F23*$D$5</f>
        <v>1021.6648415466215</v>
      </c>
      <c r="G24" s="7">
        <f>G23*$D$5</f>
        <v>1031.4098662464685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16902.707248579474</v>
      </c>
      <c r="D25" s="7">
        <f>D23-D24</f>
        <v>17144.598154079918</v>
      </c>
      <c r="E25" s="7">
        <f>E23-E24</f>
        <v>17312.042113547293</v>
      </c>
      <c r="F25" s="7">
        <f>F23-F24</f>
        <v>17554.059550210131</v>
      </c>
      <c r="G25" s="7">
        <f>G23-G24</f>
        <v>17721.496792780232</v>
      </c>
      <c r="I25" s="8"/>
      <c r="L25" s="16"/>
    </row>
    <row r="26" spans="1:12" x14ac:dyDescent="0.2">
      <c r="A26" s="2"/>
      <c r="B26" s="2" t="s">
        <v>10</v>
      </c>
      <c r="C26" s="7">
        <f>C23*$D$6</f>
        <v>1967.5108966600446</v>
      </c>
      <c r="D26" s="7">
        <f>D23*$D$6</f>
        <v>1995.6675099987206</v>
      </c>
      <c r="E26" s="7">
        <f>E23*$D$6</f>
        <v>2015.1583412594732</v>
      </c>
      <c r="F26" s="7">
        <f>F23*$D$6</f>
        <v>2043.3296830932429</v>
      </c>
      <c r="G26" s="7">
        <f>G23*$D$6</f>
        <v>2062.819732492937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(('Løntabel januar 2017'!C28/37)*$K$4)+($Q$5*((37-$K$4)/37))</f>
        <v>18175.389222344576</v>
      </c>
      <c r="D28" s="6">
        <f>(('Løntabel januar 2017'!D28/37)*$K$4)+($Q$5*((37-$K$4)/37))</f>
        <v>18422.625007532304</v>
      </c>
      <c r="E28" s="6">
        <f>(('Løntabel januar 2017'!E28/37)*$K$4)+($Q$5*((37-$K$4)/37))</f>
        <v>18593.700041756754</v>
      </c>
      <c r="F28" s="6">
        <f>(('Løntabel januar 2017'!F28/37)*$K$4)+($Q$5*((37-$K$4)/37))</f>
        <v>18840.882324850969</v>
      </c>
      <c r="G28" s="6">
        <f>(('Løntabel januar 2017'!G28/37)*$K$4)+($Q$5*((37-$K$4)/37))</f>
        <v>19011.963521726422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999.64640722895172</v>
      </c>
      <c r="D29" s="7">
        <f>D28*$D$5</f>
        <v>1013.2443754142768</v>
      </c>
      <c r="E29" s="7">
        <f>E28*$D$5</f>
        <v>1022.6535022966215</v>
      </c>
      <c r="F29" s="7">
        <f>F28*$D$5</f>
        <v>1036.2485278668032</v>
      </c>
      <c r="G29" s="7">
        <f>G28*$D$5</f>
        <v>1045.6579936949531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17175.742815115624</v>
      </c>
      <c r="D30" s="7">
        <f>D28-D29</f>
        <v>17409.380632118027</v>
      </c>
      <c r="E30" s="7">
        <f>E28-E29</f>
        <v>17571.046539460134</v>
      </c>
      <c r="F30" s="7">
        <f>F28-F29</f>
        <v>17804.633796984166</v>
      </c>
      <c r="G30" s="7">
        <f>G28-G29</f>
        <v>17966.305528031469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1999.2928144579034</v>
      </c>
      <c r="D31" s="7">
        <f>D28*$D$6</f>
        <v>2026.4887508285535</v>
      </c>
      <c r="E31" s="7">
        <f>E28*$D$6</f>
        <v>2045.3070045932429</v>
      </c>
      <c r="F31" s="7">
        <f>F28*$D$6</f>
        <v>2072.4970557336064</v>
      </c>
      <c r="G31" s="7">
        <f>G28*$D$6</f>
        <v>2091.3159873899062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januar 2017'!C33/37)*$K$4)+($Q$5*((37-$K$4)/37))</f>
        <v>18772.998761750547</v>
      </c>
      <c r="D33" s="6">
        <f>(('Løntabel januar 2017'!D33/37)*$K$4)+($Q$5*((37-$K$4)/37))</f>
        <v>19000.604845984617</v>
      </c>
      <c r="E33" s="6">
        <f>(('Løntabel januar 2017'!E33/37)*$K$4)+($Q$5*((37-$K$4)/37))</f>
        <v>19158.164520128692</v>
      </c>
      <c r="F33" s="6">
        <f>(('Løntabel januar 2017'!F33/37)*$K$4)+($Q$5*((37-$K$4)/37))</f>
        <v>19385.770604362759</v>
      </c>
      <c r="G33" s="6">
        <f>(('Løntabel januar 2017'!G33/37)*$K$4)+($Q$5*((37-$K$4)/37))</f>
        <v>19543.270613762292</v>
      </c>
      <c r="L33" t="s">
        <v>52</v>
      </c>
    </row>
    <row r="34" spans="1:12" x14ac:dyDescent="0.2">
      <c r="A34" s="2"/>
      <c r="B34" s="2" t="s">
        <v>8</v>
      </c>
      <c r="C34" s="7">
        <f>C33*$D$5</f>
        <v>1032.5149318962801</v>
      </c>
      <c r="D34" s="7">
        <f>D33*$D$5</f>
        <v>1045.0332665291539</v>
      </c>
      <c r="E34" s="7">
        <f>E33*$D$5</f>
        <v>1053.6990486070781</v>
      </c>
      <c r="F34" s="7">
        <f>F33*$D$5</f>
        <v>1066.2173832399517</v>
      </c>
      <c r="G34" s="7">
        <f>G33*$D$5</f>
        <v>1074.8798837569261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17740.483829854267</v>
      </c>
      <c r="D35" s="7">
        <f>D33-D34</f>
        <v>17955.571579455464</v>
      </c>
      <c r="E35" s="7">
        <f>E33-E34</f>
        <v>18104.465471521613</v>
      </c>
      <c r="F35" s="7">
        <f>F33-F34</f>
        <v>18319.553221122806</v>
      </c>
      <c r="G35" s="7">
        <f>G33-G34</f>
        <v>18468.390730005365</v>
      </c>
      <c r="L35" t="s">
        <v>46</v>
      </c>
    </row>
    <row r="36" spans="1:12" x14ac:dyDescent="0.2">
      <c r="A36" s="2"/>
      <c r="B36" s="2" t="s">
        <v>10</v>
      </c>
      <c r="C36" s="7">
        <f>C33*$D$6</f>
        <v>2065.0298637925603</v>
      </c>
      <c r="D36" s="7">
        <f>D33*$D$6</f>
        <v>2090.0665330583079</v>
      </c>
      <c r="E36" s="7">
        <f>E33*$D$6</f>
        <v>2107.3980972141562</v>
      </c>
      <c r="F36" s="7">
        <f>F33*$D$6</f>
        <v>2132.4347664799034</v>
      </c>
      <c r="G36" s="7">
        <f>G33*$D$6</f>
        <v>2149.7597675138522</v>
      </c>
    </row>
    <row r="37" spans="1:12" x14ac:dyDescent="0.2">
      <c r="A37" s="4">
        <v>29</v>
      </c>
      <c r="B37" s="5" t="s">
        <v>7</v>
      </c>
      <c r="C37" s="6">
        <f>(('Løntabel januar 2017'!C37/37)*$K$4)+($Q$5*((37-$K$4)/37))</f>
        <v>19081.883144234267</v>
      </c>
      <c r="D37" s="6">
        <f>(('Løntabel januar 2017'!D37/37)*$K$4)+($Q$5*((37-$K$4)/37))</f>
        <v>19298.719742078858</v>
      </c>
      <c r="E37" s="6">
        <f>(('Løntabel januar 2017'!E37/37)*$K$4)+($Q$5*((37-$K$4)/37))</f>
        <v>19448.798948876225</v>
      </c>
      <c r="F37" s="6">
        <f>(('Løntabel januar 2017'!F37/37)*$K$4)+($Q$5*((37-$K$4)/37))</f>
        <v>19665.575881976281</v>
      </c>
      <c r="G37" s="6">
        <f>(('Løntabel januar 2017'!G37/37)*$K$4)+($Q$5*((37-$K$4)/37))</f>
        <v>19815.714753518194</v>
      </c>
    </row>
    <row r="38" spans="1:12" x14ac:dyDescent="0.2">
      <c r="A38" s="2"/>
      <c r="B38" s="2" t="s">
        <v>8</v>
      </c>
      <c r="C38" s="7">
        <f>C37*$D$5</f>
        <v>1049.5035729328847</v>
      </c>
      <c r="D38" s="7">
        <f>D37*$D$5</f>
        <v>1061.4295858143371</v>
      </c>
      <c r="E38" s="7">
        <f>E37*$D$5</f>
        <v>1069.6839421881923</v>
      </c>
      <c r="F38" s="7">
        <f>F37*$D$5</f>
        <v>1081.6066735086954</v>
      </c>
      <c r="G38" s="7">
        <f>G37*$D$5</f>
        <v>1089.8643114435006</v>
      </c>
    </row>
    <row r="39" spans="1:12" x14ac:dyDescent="0.2">
      <c r="A39" s="2"/>
      <c r="B39" s="2" t="s">
        <v>9</v>
      </c>
      <c r="C39" s="7">
        <f>C37-C38</f>
        <v>18032.379571301382</v>
      </c>
      <c r="D39" s="7">
        <f>D37-D38</f>
        <v>18237.29015626452</v>
      </c>
      <c r="E39" s="7">
        <f>E37-E38</f>
        <v>18379.115006688033</v>
      </c>
      <c r="F39" s="7">
        <f>F37-F38</f>
        <v>18583.969208467584</v>
      </c>
      <c r="G39" s="7">
        <f>G37-G38</f>
        <v>18725.850442074694</v>
      </c>
    </row>
    <row r="40" spans="1:12" x14ac:dyDescent="0.2">
      <c r="A40" s="2"/>
      <c r="B40" s="2" t="s">
        <v>10</v>
      </c>
      <c r="C40" s="7">
        <f>C37*$D$6</f>
        <v>2099.0071458657694</v>
      </c>
      <c r="D40" s="7">
        <f>D37*$D$6</f>
        <v>2122.8591716286742</v>
      </c>
      <c r="E40" s="7">
        <f>E37*$D$6</f>
        <v>2139.3678843763846</v>
      </c>
      <c r="F40" s="7">
        <f>F37*$D$6</f>
        <v>2163.2133470173908</v>
      </c>
      <c r="G40" s="7">
        <f>G37*$D$6</f>
        <v>2179.7286228870012</v>
      </c>
    </row>
    <row r="41" spans="1:12" x14ac:dyDescent="0.2">
      <c r="A41" s="4">
        <v>30</v>
      </c>
      <c r="B41" s="5" t="s">
        <v>7</v>
      </c>
      <c r="C41" s="6">
        <f>(('Løntabel januar 2017'!C41/37)*$K$4)+($Q$5*((37-$K$4)/37))</f>
        <v>19397.461451351352</v>
      </c>
      <c r="D41" s="6">
        <f>(('Løntabel januar 2017'!D41/37)*$K$4)+($Q$5*((37-$K$4)/37))</f>
        <v>19602.748905975634</v>
      </c>
      <c r="E41" s="6">
        <f>(('Løntabel januar 2017'!E41/37)*$K$4)+($Q$5*((37-$K$4)/37))</f>
        <v>19744.944908400652</v>
      </c>
      <c r="F41" s="6">
        <f>(('Løntabel januar 2017'!F41/37)*$K$4)+($Q$5*((37-$K$4)/37))</f>
        <v>19950.228920083682</v>
      </c>
      <c r="G41" s="6">
        <f>(('Løntabel januar 2017'!G41/37)*$K$4)+($Q$5*((37-$K$4)/37))</f>
        <v>20092.365257764155</v>
      </c>
    </row>
    <row r="42" spans="1:12" x14ac:dyDescent="0.2">
      <c r="A42" s="2"/>
      <c r="B42" s="2" t="s">
        <v>8</v>
      </c>
      <c r="C42" s="7">
        <f>C41*$D$5</f>
        <v>1066.8603798243244</v>
      </c>
      <c r="D42" s="7">
        <f>D41*$D$5</f>
        <v>1078.1511898286599</v>
      </c>
      <c r="E42" s="7">
        <f>E41*$D$5</f>
        <v>1085.9719699620359</v>
      </c>
      <c r="F42" s="7">
        <f>F41*$D$5</f>
        <v>1097.2625906046026</v>
      </c>
      <c r="G42" s="7">
        <f>G41*$D$5</f>
        <v>1105.0800891770286</v>
      </c>
    </row>
    <row r="43" spans="1:12" x14ac:dyDescent="0.2">
      <c r="A43" s="2"/>
      <c r="B43" s="2" t="s">
        <v>9</v>
      </c>
      <c r="C43" s="7">
        <f>C41-C42</f>
        <v>18330.601071527028</v>
      </c>
      <c r="D43" s="7">
        <f>D41-D42</f>
        <v>18524.597716146975</v>
      </c>
      <c r="E43" s="7">
        <f>E41-E42</f>
        <v>18658.972938438616</v>
      </c>
      <c r="F43" s="7">
        <f>F41-F42</f>
        <v>18852.966329479081</v>
      </c>
      <c r="G43" s="7">
        <f>G41-G42</f>
        <v>18987.285168587128</v>
      </c>
    </row>
    <row r="44" spans="1:12" x14ac:dyDescent="0.2">
      <c r="A44" s="2"/>
      <c r="B44" s="2" t="s">
        <v>10</v>
      </c>
      <c r="C44" s="7">
        <f>C41*$D$6</f>
        <v>2133.7207596486487</v>
      </c>
      <c r="D44" s="7">
        <f>D41*$D$6</f>
        <v>2156.3023796573198</v>
      </c>
      <c r="E44" s="7">
        <f>E41*$D$6</f>
        <v>2171.9439399240719</v>
      </c>
      <c r="F44" s="7">
        <f>F41*$D$6</f>
        <v>2194.5251812092051</v>
      </c>
      <c r="G44" s="7">
        <f>G41*$D$6</f>
        <v>2210.1601783540573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januar 2017'!C46/37)*$K$4)+($Q$5*((37-$K$4)/37))</f>
        <v>19720.191497509608</v>
      </c>
      <c r="D46" s="6">
        <f>(('Løntabel januar 2017'!D46/37)*$K$4)+($Q$5*((37-$K$4)/37))</f>
        <v>19913.333733678744</v>
      </c>
      <c r="E46" s="6">
        <f>(('Løntabel januar 2017'!E46/37)*$K$4)+($Q$5*((37-$K$4)/37))</f>
        <v>20046.997677634536</v>
      </c>
      <c r="F46" s="6">
        <f>(('Løntabel januar 2017'!F46/37)*$K$4)+($Q$5*((37-$K$4)/37))</f>
        <v>20240.139913803669</v>
      </c>
      <c r="G46" s="6">
        <f>(('Løntabel januar 2017'!G46/37)*$K$4)+($Q$5*((37-$K$4)/37))</f>
        <v>20373.80385775946</v>
      </c>
    </row>
    <row r="47" spans="1:12" x14ac:dyDescent="0.2">
      <c r="A47" s="2"/>
      <c r="B47" s="2" t="s">
        <v>8</v>
      </c>
      <c r="C47" s="7">
        <f>C46*$D$5</f>
        <v>1084.6105323630284</v>
      </c>
      <c r="D47" s="7">
        <f>D46*$D$5</f>
        <v>1095.233355352331</v>
      </c>
      <c r="E47" s="7">
        <f>E46*$D$5</f>
        <v>1102.5848722698995</v>
      </c>
      <c r="F47" s="7">
        <f>F46*$D$5</f>
        <v>1113.2076952592017</v>
      </c>
      <c r="G47" s="7">
        <f>G46*$D$5</f>
        <v>1120.5592121767702</v>
      </c>
    </row>
    <row r="48" spans="1:12" x14ac:dyDescent="0.2">
      <c r="A48" s="2"/>
      <c r="B48" s="2" t="s">
        <v>9</v>
      </c>
      <c r="C48" s="7">
        <f>C46-C47</f>
        <v>18635.580965146579</v>
      </c>
      <c r="D48" s="7">
        <f>D46-D47</f>
        <v>18818.100378326413</v>
      </c>
      <c r="E48" s="7">
        <f>E46-E47</f>
        <v>18944.412805364635</v>
      </c>
      <c r="F48" s="7">
        <f>F46-F47</f>
        <v>19126.932218544465</v>
      </c>
      <c r="G48" s="7">
        <f>G46-G47</f>
        <v>19253.24464558269</v>
      </c>
    </row>
    <row r="49" spans="1:7" x14ac:dyDescent="0.2">
      <c r="A49" s="2"/>
      <c r="B49" s="2" t="s">
        <v>10</v>
      </c>
      <c r="C49" s="7">
        <f>C46*$D$6</f>
        <v>2169.2210647260567</v>
      </c>
      <c r="D49" s="7">
        <f>D46*$D$6</f>
        <v>2190.4667107046621</v>
      </c>
      <c r="E49" s="7">
        <f>E46*$D$6</f>
        <v>2205.169744539799</v>
      </c>
      <c r="F49" s="7">
        <f>F46*$D$6</f>
        <v>2226.4153905184035</v>
      </c>
      <c r="G49" s="7">
        <f>G46*$D$6</f>
        <v>2241.1184243535404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januar 2017'!C52/37)*$K$4)+($Q$5*((37-$K$4)/37))</f>
        <v>22595.331123590546</v>
      </c>
      <c r="D52" s="6">
        <f>(('Løntabel januar 2017'!D52/37)*$K$4)+($Q$5*((37-$K$4)/37))</f>
        <v>22661.37253770329</v>
      </c>
      <c r="E52" s="6">
        <f>(('Løntabel januar 2017'!E52/37)*$K$4)+($Q$5*((37-$K$4)/37))</f>
        <v>22707.063172972968</v>
      </c>
      <c r="F52" s="6">
        <f>(('Løntabel januar 2017'!F52/37)*$K$4)+($Q$5*((37-$K$4)/37))</f>
        <v>22773.109688040618</v>
      </c>
      <c r="G52" s="6">
        <f>(('Løntabel januar 2017'!G52/37)*$K$4)+($Q$5*((37-$K$4)/37))</f>
        <v>22818.872547102819</v>
      </c>
    </row>
    <row r="53" spans="1:7" x14ac:dyDescent="0.2">
      <c r="A53" s="2"/>
      <c r="B53" s="2" t="s">
        <v>8</v>
      </c>
      <c r="C53" s="7">
        <f>C52*$D$5</f>
        <v>1242.7432117974799</v>
      </c>
      <c r="D53" s="7">
        <f>D52*$D$5</f>
        <v>1246.3754895736809</v>
      </c>
      <c r="E53" s="7">
        <f>E52*$D$5</f>
        <v>1248.8884745135133</v>
      </c>
      <c r="F53" s="7">
        <f>F52*$D$5</f>
        <v>1252.521032842234</v>
      </c>
      <c r="G53" s="7">
        <f>G52*$D$5</f>
        <v>1255.0379900906551</v>
      </c>
    </row>
    <row r="54" spans="1:7" x14ac:dyDescent="0.2">
      <c r="A54" s="2"/>
      <c r="B54" s="2" t="s">
        <v>9</v>
      </c>
      <c r="C54" s="7">
        <f>C52-C53</f>
        <v>21352.587911793067</v>
      </c>
      <c r="D54" s="7">
        <f>D52-D53</f>
        <v>21414.997048129608</v>
      </c>
      <c r="E54" s="7">
        <f>E52-E53</f>
        <v>21458.174698459454</v>
      </c>
      <c r="F54" s="7">
        <f>F52-F53</f>
        <v>21520.588655198386</v>
      </c>
      <c r="G54" s="7">
        <f>G52-G53</f>
        <v>21563.834557012164</v>
      </c>
    </row>
    <row r="55" spans="1:7" x14ac:dyDescent="0.2">
      <c r="A55" s="2"/>
      <c r="B55" s="2" t="s">
        <v>10</v>
      </c>
      <c r="C55" s="7">
        <f>C52*$D$6</f>
        <v>2485.4864235949599</v>
      </c>
      <c r="D55" s="7">
        <f>D52*$D$6</f>
        <v>2492.7509791473617</v>
      </c>
      <c r="E55" s="7">
        <f>E52*$D$6</f>
        <v>2497.7769490270266</v>
      </c>
      <c r="F55" s="7">
        <f>F52*$D$6</f>
        <v>2505.0420656844681</v>
      </c>
      <c r="G55" s="7">
        <f>G52*$D$6</f>
        <v>2510.0759801813101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J10" sqref="J10"/>
    </sheetView>
  </sheetViews>
  <sheetFormatPr defaultRowHeight="12.75" x14ac:dyDescent="0.2"/>
  <cols>
    <col min="2" max="2" width="25" customWidth="1"/>
    <col min="3" max="3" width="11.28515625" bestFit="1" customWidth="1"/>
    <col min="4" max="7" width="10.85546875" bestFit="1" customWidth="1"/>
    <col min="12" max="12" width="14.42578125" bestFit="1" customWidth="1"/>
    <col min="13" max="13" width="9.85546875" bestFit="1" customWidth="1"/>
    <col min="14" max="14" width="12.7109375" bestFit="1" customWidth="1"/>
    <col min="15" max="15" width="16.5703125" bestFit="1" customWidth="1"/>
    <col min="16" max="16" width="18.85546875" bestFit="1" customWidth="1"/>
  </cols>
  <sheetData>
    <row r="1" spans="1:7" x14ac:dyDescent="0.2">
      <c r="A1" s="3" t="s">
        <v>88</v>
      </c>
    </row>
    <row r="2" spans="1:7" x14ac:dyDescent="0.2">
      <c r="A2" s="2" t="s">
        <v>82</v>
      </c>
    </row>
    <row r="4" spans="1:7" x14ac:dyDescent="0.2">
      <c r="A4" t="s">
        <v>77</v>
      </c>
      <c r="D4" s="21">
        <v>1.2E-2</v>
      </c>
    </row>
    <row r="5" spans="1:7" x14ac:dyDescent="0.2">
      <c r="A5" t="s">
        <v>78</v>
      </c>
      <c r="D5" s="21">
        <v>5.5E-2</v>
      </c>
    </row>
    <row r="6" spans="1:7" x14ac:dyDescent="0.2">
      <c r="A6" t="s">
        <v>79</v>
      </c>
      <c r="D6" s="21">
        <v>0.11</v>
      </c>
    </row>
    <row r="9" spans="1:7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7" x14ac:dyDescent="0.2">
      <c r="A10" s="11"/>
      <c r="B10" s="11"/>
      <c r="C10" s="11"/>
      <c r="D10" s="11"/>
      <c r="E10" s="11"/>
      <c r="F10" s="11"/>
      <c r="G10" s="11"/>
    </row>
    <row r="11" spans="1:7" x14ac:dyDescent="0.2">
      <c r="A11" s="2"/>
      <c r="B11" s="3" t="s">
        <v>85</v>
      </c>
      <c r="C11" s="2"/>
      <c r="D11" s="2"/>
      <c r="E11" s="2"/>
      <c r="F11" s="2"/>
      <c r="G11" s="2"/>
    </row>
    <row r="12" spans="1:7" x14ac:dyDescent="0.2">
      <c r="A12" s="4">
        <v>19</v>
      </c>
      <c r="B12" s="5" t="s">
        <v>7</v>
      </c>
      <c r="C12" s="6">
        <f>'Løntabel januar 2017'!C12/160.33</f>
        <v>149.86996200239003</v>
      </c>
      <c r="D12" s="6">
        <f>'Løntabel januar 2017'!D12/160.33</f>
        <v>152.32426561217486</v>
      </c>
      <c r="E12" s="6">
        <f>'Løntabel januar 2017'!E12/160.33</f>
        <v>154.0235043784694</v>
      </c>
      <c r="F12" s="6">
        <f>'Løntabel januar 2017'!F12/160.33</f>
        <v>156.47787804699524</v>
      </c>
      <c r="G12" s="6">
        <f>'Løntabel januar 2017'!G12/160.33</f>
        <v>158.17718824816825</v>
      </c>
    </row>
    <row r="13" spans="1:7" x14ac:dyDescent="0.2">
      <c r="A13" s="2"/>
      <c r="B13" t="s">
        <v>8</v>
      </c>
      <c r="C13" s="7">
        <f>C12*$D$5</f>
        <v>8.2428479101314522</v>
      </c>
      <c r="D13" s="7">
        <f>D12*$D$5</f>
        <v>8.3778346086696178</v>
      </c>
      <c r="E13" s="7">
        <f>E12*$D$5</f>
        <v>8.4712927408158176</v>
      </c>
      <c r="F13" s="7">
        <f>F12*$D$5</f>
        <v>8.6062832925847381</v>
      </c>
      <c r="G13" s="7">
        <f>G12*$D$5</f>
        <v>8.6997453536492539</v>
      </c>
    </row>
    <row r="14" spans="1:7" x14ac:dyDescent="0.2">
      <c r="A14" s="2"/>
      <c r="B14" t="s">
        <v>9</v>
      </c>
      <c r="C14" s="7">
        <f>C12-C13</f>
        <v>141.62711409225858</v>
      </c>
      <c r="D14" s="7">
        <f>D12-D13</f>
        <v>143.94643100350524</v>
      </c>
      <c r="E14" s="7">
        <f>E12-E13</f>
        <v>145.55221163765358</v>
      </c>
      <c r="F14" s="7">
        <f>F12-F13</f>
        <v>147.87159475441049</v>
      </c>
      <c r="G14" s="7">
        <f>G12-G13</f>
        <v>149.47744289451899</v>
      </c>
    </row>
    <row r="15" spans="1:7" x14ac:dyDescent="0.2">
      <c r="A15" s="2"/>
      <c r="B15" t="s">
        <v>10</v>
      </c>
      <c r="C15" s="7">
        <f>C12*$D$6</f>
        <v>16.485695820262904</v>
      </c>
      <c r="D15" s="7">
        <f>D12*$D$6</f>
        <v>16.755669217339236</v>
      </c>
      <c r="E15" s="7">
        <f>E12*$D$6</f>
        <v>16.942585481631635</v>
      </c>
      <c r="F15" s="7">
        <f>F12*$D$6</f>
        <v>17.212566585169476</v>
      </c>
      <c r="G15" s="7">
        <f>G12*$D$6</f>
        <v>17.399490707298508</v>
      </c>
    </row>
    <row r="16" spans="1:7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86</v>
      </c>
      <c r="C17" s="2"/>
      <c r="D17" s="2"/>
      <c r="E17" s="2"/>
      <c r="F17" s="2"/>
      <c r="G17" s="2"/>
    </row>
    <row r="18" spans="1:16" x14ac:dyDescent="0.2">
      <c r="A18" s="4">
        <v>24</v>
      </c>
      <c r="B18" s="5" t="s">
        <v>7</v>
      </c>
      <c r="C18" s="6">
        <f>'Løntabel januar 2017'!C18/160.33</f>
        <v>161.75563274991327</v>
      </c>
      <c r="D18" s="6">
        <f>'Løntabel januar 2017'!D18/160.33</f>
        <v>164.19482411350606</v>
      </c>
      <c r="E18" s="6">
        <f>'Løntabel januar 2017'!E18/160.33</f>
        <v>165.88380750958345</v>
      </c>
      <c r="F18" s="6">
        <f>'Løntabel januar 2017'!F18/160.33</f>
        <v>168.32299887317623</v>
      </c>
      <c r="G18" s="6">
        <f>'Løntabel januar 2017'!G18/160.33</f>
        <v>170.01132755566641</v>
      </c>
    </row>
    <row r="19" spans="1:16" x14ac:dyDescent="0.2">
      <c r="A19" s="2"/>
      <c r="B19" s="2" t="s">
        <v>8</v>
      </c>
      <c r="C19" s="7">
        <f>C18*$D$5</f>
        <v>8.89655980124523</v>
      </c>
      <c r="D19" s="7">
        <f>D18*$D$5</f>
        <v>9.0307153262428326</v>
      </c>
      <c r="E19" s="7">
        <f>E18*$D$5</f>
        <v>9.1236094130270899</v>
      </c>
      <c r="F19" s="7">
        <f>F18*$D$5</f>
        <v>9.2577649380246925</v>
      </c>
      <c r="G19" s="7">
        <f>G18*$D$5</f>
        <v>9.3506230155616521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152.85907294866806</v>
      </c>
      <c r="D20" s="7">
        <f>D18-D19</f>
        <v>155.16410878726322</v>
      </c>
      <c r="E20" s="7">
        <f>E18-E19</f>
        <v>156.76019809655637</v>
      </c>
      <c r="F20" s="7">
        <f>F18-F19</f>
        <v>159.06523393515153</v>
      </c>
      <c r="G20" s="7">
        <f>G18-G19</f>
        <v>160.66070454010475</v>
      </c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C18*$D$6</f>
        <v>17.79311960249046</v>
      </c>
      <c r="D21" s="7">
        <f>D18*$D$6</f>
        <v>18.061430652485665</v>
      </c>
      <c r="E21" s="7">
        <f>E18*$D$6</f>
        <v>18.24721882605418</v>
      </c>
      <c r="F21" s="7">
        <f>F18*$D$6</f>
        <v>18.515529876049385</v>
      </c>
      <c r="G21" s="7">
        <f>G18*$D$6</f>
        <v>18.701246031123304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x14ac:dyDescent="0.2">
      <c r="A22" s="4">
        <v>25</v>
      </c>
      <c r="B22" s="5" t="s">
        <v>7</v>
      </c>
      <c r="C22" s="6">
        <f>'Løntabel januar 2017'!C23/160.33</f>
        <v>164.36273796436134</v>
      </c>
      <c r="D22" s="6">
        <f>'Løntabel januar 2017'!D23/160.33</f>
        <v>166.72557981561363</v>
      </c>
      <c r="E22" s="6">
        <f>'Løntabel januar 2017'!E23/160.33</f>
        <v>168.36120805203018</v>
      </c>
      <c r="F22" s="6">
        <f>'Løntabel januar 2017'!F23/160.33</f>
        <v>170.72528588660884</v>
      </c>
      <c r="G22" s="6">
        <f>'Løntabel januar 2017'!G23/160.33</f>
        <v>172.36084851094313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C22*$D$5</f>
        <v>9.0399505880398738</v>
      </c>
      <c r="D23" s="7">
        <f>D22*$D$5</f>
        <v>9.1699068898587495</v>
      </c>
      <c r="E23" s="7">
        <f>E22*$D$5</f>
        <v>9.2598664428616591</v>
      </c>
      <c r="F23" s="7">
        <f>F22*$D$5</f>
        <v>9.3898907237634859</v>
      </c>
      <c r="G23" s="7">
        <f>G22*$D$5</f>
        <v>9.4798466681018727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155.32278737632146</v>
      </c>
      <c r="D24" s="7">
        <f>D22-D23</f>
        <v>157.55567292575489</v>
      </c>
      <c r="E24" s="7">
        <f>E22-E23</f>
        <v>159.10134160916851</v>
      </c>
      <c r="F24" s="7">
        <f>F22-F23</f>
        <v>161.33539516284537</v>
      </c>
      <c r="G24" s="7">
        <f>G22-G23</f>
        <v>162.88100184284124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C22*$D$6</f>
        <v>18.079901176079748</v>
      </c>
      <c r="D25" s="7">
        <f>D22*$D$6</f>
        <v>18.339813779717499</v>
      </c>
      <c r="E25" s="7">
        <f>E22*$D$6</f>
        <v>18.519732885723318</v>
      </c>
      <c r="F25" s="7">
        <f>F22*$D$6</f>
        <v>18.779781447526972</v>
      </c>
      <c r="G25" s="7">
        <f>G22*$D$6</f>
        <v>18.959693336203745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'Løntabel januar 2017'!C28/160.33</f>
        <v>167.02980749373148</v>
      </c>
      <c r="D26" s="6">
        <f>'Løntabel januar 2017'!D28/160.33</f>
        <v>169.31203141987032</v>
      </c>
      <c r="E26" s="6">
        <f>'Løntabel januar 2017'!E28/160.33</f>
        <v>170.89121841327258</v>
      </c>
      <c r="F26" s="6">
        <f>'Løntabel januar 2017'!F28/160.33</f>
        <v>173.17294846366514</v>
      </c>
      <c r="G26" s="6">
        <f>'Løntabel januar 2017'!G28/160.33</f>
        <v>174.75219234425936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C26*$D$5</f>
        <v>9.1866394121552322</v>
      </c>
      <c r="D27" s="7">
        <f>D26*$D$5</f>
        <v>9.3121617280928675</v>
      </c>
      <c r="E27" s="7">
        <f>E26*$D$5</f>
        <v>9.3990170127299919</v>
      </c>
      <c r="F27" s="7">
        <f>F26*$D$5</f>
        <v>9.5245121655015819</v>
      </c>
      <c r="G27" s="7">
        <f>G26*$D$5</f>
        <v>9.6113705789342649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157.84316808157624</v>
      </c>
      <c r="D28" s="7">
        <f>D26-D27</f>
        <v>159.99986969177746</v>
      </c>
      <c r="E28" s="7">
        <f>E26-E27</f>
        <v>161.4922014005426</v>
      </c>
      <c r="F28" s="7">
        <f>F26-F27</f>
        <v>163.64843629816355</v>
      </c>
      <c r="G28" s="7">
        <f>G26-G27</f>
        <v>165.14082176532509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C26*$D$6</f>
        <v>18.373278824310464</v>
      </c>
      <c r="D29" s="7">
        <f>D26*$D$6</f>
        <v>18.624323456185735</v>
      </c>
      <c r="E29" s="7">
        <f>E26*$D$6</f>
        <v>18.798034025459984</v>
      </c>
      <c r="F29" s="7">
        <f>F26*$D$6</f>
        <v>19.049024331003164</v>
      </c>
      <c r="G29" s="7">
        <f>G26*$D$6</f>
        <v>19.22274115786853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'Løntabel januar 2017'!C33/160.33</f>
        <v>172.54631793046096</v>
      </c>
      <c r="D30" s="6">
        <f>'Løntabel januar 2017'!D33/160.33</f>
        <v>174.64734084985486</v>
      </c>
      <c r="E30" s="6">
        <f>'Løntabel januar 2017'!E33/160.33</f>
        <v>176.10176807952638</v>
      </c>
      <c r="F30" s="6">
        <f>'Løntabel januar 2017'!F33/160.33</f>
        <v>178.20279099892022</v>
      </c>
      <c r="G30" s="6">
        <f>'Løntabel januar 2017'!G33/160.33</f>
        <v>179.65666746565327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C30*$D$5</f>
        <v>9.490047486175353</v>
      </c>
      <c r="D31" s="7">
        <f>D30*$D$5</f>
        <v>9.6056037467420179</v>
      </c>
      <c r="E31" s="7">
        <f>E30*$D$5</f>
        <v>9.6855972443739518</v>
      </c>
      <c r="F31" s="7">
        <f>F30*$D$5</f>
        <v>9.8011535049406131</v>
      </c>
      <c r="G31" s="7">
        <f>G30*$D$5</f>
        <v>9.8811167106109306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163.05627044428562</v>
      </c>
      <c r="D32" s="7">
        <f>D30-D31</f>
        <v>165.04173710311284</v>
      </c>
      <c r="E32" s="7">
        <f>E30-E31</f>
        <v>166.41617083515243</v>
      </c>
      <c r="F32" s="7">
        <f>F30-F31</f>
        <v>168.40163749397962</v>
      </c>
      <c r="G32" s="7">
        <f>G30-G31</f>
        <v>169.77555075504233</v>
      </c>
      <c r="O32" s="16" t="s">
        <v>48</v>
      </c>
    </row>
    <row r="33" spans="1:15" x14ac:dyDescent="0.2">
      <c r="A33" s="2"/>
      <c r="B33" s="2" t="s">
        <v>10</v>
      </c>
      <c r="C33" s="7">
        <f>C30*$D$6</f>
        <v>18.980094972350706</v>
      </c>
      <c r="D33" s="7">
        <f>D30*$D$6</f>
        <v>19.211207493484036</v>
      </c>
      <c r="E33" s="7">
        <f>E30*$D$6</f>
        <v>19.371194488747904</v>
      </c>
      <c r="F33" s="7">
        <f>F30*$D$6</f>
        <v>19.602307009881226</v>
      </c>
      <c r="G33" s="7">
        <f>G30*$D$6</f>
        <v>19.762233421221861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'Løntabel januar 2017'!C37/160.33</f>
        <v>175.39761766273756</v>
      </c>
      <c r="D34" s="6">
        <f>'Løntabel januar 2017'!D37/160.33</f>
        <v>177.39922787174396</v>
      </c>
      <c r="E34" s="6">
        <f>'Løntabel januar 2017'!E37/160.33</f>
        <v>178.78460319800917</v>
      </c>
      <c r="F34" s="6">
        <f>'Løntabel januar 2017'!F37/160.33</f>
        <v>180.78566264407718</v>
      </c>
      <c r="G34" s="6">
        <f>'Løntabel januar 2017'!G37/160.33</f>
        <v>182.17158873328088</v>
      </c>
      <c r="O34" s="16" t="s">
        <v>50</v>
      </c>
    </row>
    <row r="35" spans="1:15" x14ac:dyDescent="0.2">
      <c r="A35" s="2"/>
      <c r="B35" s="2" t="s">
        <v>8</v>
      </c>
      <c r="C35" s="7">
        <f>C34*$D$5</f>
        <v>9.6468689714505658</v>
      </c>
      <c r="D35" s="7">
        <f>D34*$D$5</f>
        <v>9.7569575329459184</v>
      </c>
      <c r="E35" s="7">
        <f>E34*$D$5</f>
        <v>9.8331531758905033</v>
      </c>
      <c r="F35" s="7">
        <f>F34*$D$5</f>
        <v>9.9432114454242448</v>
      </c>
      <c r="G35" s="7">
        <f>G34*$D$5</f>
        <v>10.019437380330448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165.75074869128699</v>
      </c>
      <c r="D36" s="7">
        <f>D34-D35</f>
        <v>167.64227033879803</v>
      </c>
      <c r="E36" s="7">
        <f>E34-E35</f>
        <v>168.95145002211865</v>
      </c>
      <c r="F36" s="7">
        <f>F34-F35</f>
        <v>170.84245119865292</v>
      </c>
      <c r="G36" s="7">
        <f>G34-G35</f>
        <v>172.15215135295043</v>
      </c>
      <c r="O36" t="s">
        <v>51</v>
      </c>
    </row>
    <row r="37" spans="1:15" x14ac:dyDescent="0.2">
      <c r="A37" s="2"/>
      <c r="B37" s="2" t="s">
        <v>10</v>
      </c>
      <c r="C37" s="7">
        <f>C34*$D$6</f>
        <v>19.293737942901132</v>
      </c>
      <c r="D37" s="7">
        <f>D34*$D$6</f>
        <v>19.513915065891837</v>
      </c>
      <c r="E37" s="7">
        <f>E34*$D$6</f>
        <v>19.666306351781007</v>
      </c>
      <c r="F37" s="7">
        <f>F34*$D$6</f>
        <v>19.88642289084849</v>
      </c>
      <c r="G37" s="7">
        <f>G34*$D$6</f>
        <v>20.038874760660896</v>
      </c>
      <c r="O37" t="s">
        <v>52</v>
      </c>
    </row>
    <row r="38" spans="1:15" x14ac:dyDescent="0.2">
      <c r="A38" s="4">
        <v>30</v>
      </c>
      <c r="B38" s="5" t="s">
        <v>7</v>
      </c>
      <c r="C38" s="6">
        <f>'Løntabel januar 2017'!C41/160.33</f>
        <v>178.31070875319651</v>
      </c>
      <c r="D38" s="6">
        <f>'Løntabel januar 2017'!D41/160.33</f>
        <v>180.20570926990541</v>
      </c>
      <c r="E38" s="6">
        <f>'Løntabel januar 2017'!E41/160.33</f>
        <v>181.51831504292997</v>
      </c>
      <c r="F38" s="6">
        <f>'Løntabel januar 2017'!F41/160.33</f>
        <v>183.41328377798195</v>
      </c>
      <c r="G38" s="6">
        <f>'Løntabel januar 2017'!G41/160.33</f>
        <v>184.72533878806803</v>
      </c>
      <c r="O38" s="2" t="s">
        <v>41</v>
      </c>
    </row>
    <row r="39" spans="1:15" x14ac:dyDescent="0.2">
      <c r="A39" s="2"/>
      <c r="B39" s="2" t="s">
        <v>8</v>
      </c>
      <c r="C39" s="7">
        <f>C38*$D$5</f>
        <v>9.8070889814258084</v>
      </c>
      <c r="D39" s="7">
        <f>D38*$D$5</f>
        <v>9.9113140098447978</v>
      </c>
      <c r="E39" s="7">
        <f>E38*$D$5</f>
        <v>9.9835073273611492</v>
      </c>
      <c r="F39" s="7">
        <f>F38*$D$5</f>
        <v>10.087730607789007</v>
      </c>
      <c r="G39" s="7">
        <f>G38*$D$5</f>
        <v>10.159893633343742</v>
      </c>
      <c r="O39" t="s">
        <v>46</v>
      </c>
    </row>
    <row r="40" spans="1:15" x14ac:dyDescent="0.2">
      <c r="A40" s="2"/>
      <c r="B40" s="2" t="s">
        <v>9</v>
      </c>
      <c r="C40" s="7">
        <f>C38-C39</f>
        <v>168.5036197717707</v>
      </c>
      <c r="D40" s="7">
        <f>D38-D39</f>
        <v>170.29439526006061</v>
      </c>
      <c r="E40" s="7">
        <f>E38-E39</f>
        <v>171.53480771556883</v>
      </c>
      <c r="F40" s="7">
        <f>F38-F39</f>
        <v>173.32555317019293</v>
      </c>
      <c r="G40" s="7">
        <f>G38-G39</f>
        <v>174.56544515472427</v>
      </c>
    </row>
    <row r="41" spans="1:15" x14ac:dyDescent="0.2">
      <c r="A41" s="2"/>
      <c r="B41" s="2" t="s">
        <v>10</v>
      </c>
      <c r="C41" s="7">
        <f>C38*$D$6</f>
        <v>19.614177962851617</v>
      </c>
      <c r="D41" s="7">
        <f>D38*$D$6</f>
        <v>19.822628019689596</v>
      </c>
      <c r="E41" s="7">
        <f>E38*$D$6</f>
        <v>19.967014654722298</v>
      </c>
      <c r="F41" s="7">
        <f>F38*$D$6</f>
        <v>20.175461215578014</v>
      </c>
      <c r="G41" s="7">
        <f>G38*$D$6</f>
        <v>20.319787266687484</v>
      </c>
    </row>
    <row r="42" spans="1:15" x14ac:dyDescent="0.2">
      <c r="A42" s="4">
        <v>31</v>
      </c>
      <c r="B42" s="5" t="s">
        <v>7</v>
      </c>
      <c r="C42" s="6">
        <f>'Løntabel januar 2017'!C46/160.33</f>
        <v>181.28981726884686</v>
      </c>
      <c r="D42" s="6">
        <f>'Løntabel januar 2017'!D46/160.33</f>
        <v>183.07270574592741</v>
      </c>
      <c r="E42" s="6">
        <f>'Løntabel januar 2017'!E46/160.33</f>
        <v>184.30655241875576</v>
      </c>
      <c r="F42" s="6">
        <f>'Løntabel januar 2017'!F46/160.33</f>
        <v>186.08944089583628</v>
      </c>
      <c r="G42" s="6">
        <f>'Løntabel januar 2017'!G46/160.33</f>
        <v>187.32328756866463</v>
      </c>
    </row>
    <row r="43" spans="1:15" x14ac:dyDescent="0.2">
      <c r="A43" s="2"/>
      <c r="B43" s="2" t="s">
        <v>8</v>
      </c>
      <c r="C43" s="7">
        <f>C42*$D$5</f>
        <v>9.9709399497865778</v>
      </c>
      <c r="D43" s="7">
        <f>D42*$D$5</f>
        <v>10.068998816026008</v>
      </c>
      <c r="E43" s="7">
        <f>E42*$D$5</f>
        <v>10.136860383031566</v>
      </c>
      <c r="F43" s="7">
        <f>F42*$D$5</f>
        <v>10.234919249270995</v>
      </c>
      <c r="G43" s="7">
        <f>G42*$D$5</f>
        <v>10.302780816276554</v>
      </c>
    </row>
    <row r="44" spans="1:15" x14ac:dyDescent="0.2">
      <c r="A44" s="2"/>
      <c r="B44" s="2" t="s">
        <v>9</v>
      </c>
      <c r="C44" s="7">
        <f>C42-C43</f>
        <v>171.31887731906028</v>
      </c>
      <c r="D44" s="7">
        <f>D42-D43</f>
        <v>173.0037069299014</v>
      </c>
      <c r="E44" s="7">
        <f>E42-E43</f>
        <v>174.16969203572418</v>
      </c>
      <c r="F44" s="7">
        <f>F42-F43</f>
        <v>175.85452164656527</v>
      </c>
      <c r="G44" s="7">
        <f>G42-G43</f>
        <v>177.02050675238806</v>
      </c>
    </row>
    <row r="45" spans="1:15" x14ac:dyDescent="0.2">
      <c r="A45" s="2"/>
      <c r="B45" s="2" t="s">
        <v>10</v>
      </c>
      <c r="C45" s="7">
        <f>C42*$D$6</f>
        <v>19.941879899573156</v>
      </c>
      <c r="D45" s="7">
        <f>D42*$D$6</f>
        <v>20.137997632052016</v>
      </c>
      <c r="E45" s="7">
        <f>E42*$D$6</f>
        <v>20.273720766063132</v>
      </c>
      <c r="F45" s="7">
        <f>F42*$D$6</f>
        <v>20.469838498541989</v>
      </c>
      <c r="G45" s="7">
        <f>G42*$D$6</f>
        <v>20.605561632553108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'Løntabel januar 2017'!C52/160.33</f>
        <v>207.83011943687399</v>
      </c>
      <c r="D48" s="6">
        <f>'Løntabel januar 2017'!D52/160.33</f>
        <v>208.43974516435392</v>
      </c>
      <c r="E48" s="6">
        <f>'Løntabel januar 2017'!E52/160.33</f>
        <v>208.86151364311104</v>
      </c>
      <c r="F48" s="6">
        <f>'Løntabel januar 2017'!F52/160.33</f>
        <v>209.47118645730751</v>
      </c>
      <c r="G48" s="6">
        <f>'Løntabel januar 2017'!G52/160.33</f>
        <v>209.89362163108692</v>
      </c>
    </row>
    <row r="49" spans="1:7" x14ac:dyDescent="0.2">
      <c r="A49" s="2"/>
      <c r="B49" s="2" t="s">
        <v>8</v>
      </c>
      <c r="C49" s="7">
        <f>C48*$D$5</f>
        <v>11.43065656902807</v>
      </c>
      <c r="D49" s="7">
        <f>D48*$D$5</f>
        <v>11.464185984039466</v>
      </c>
      <c r="E49" s="7">
        <f>E48*$D$5</f>
        <v>11.487383250371106</v>
      </c>
      <c r="F49" s="7">
        <f>F48*$D$5</f>
        <v>11.520915255151913</v>
      </c>
      <c r="G49" s="7">
        <f>G48*$D$5</f>
        <v>11.544149189709781</v>
      </c>
    </row>
    <row r="50" spans="1:7" x14ac:dyDescent="0.2">
      <c r="A50" s="2"/>
      <c r="B50" s="2" t="s">
        <v>9</v>
      </c>
      <c r="C50" s="7">
        <f>C48-C49</f>
        <v>196.39946286784593</v>
      </c>
      <c r="D50" s="7">
        <f>D48-D49</f>
        <v>196.97555918031446</v>
      </c>
      <c r="E50" s="7">
        <f>E48-E49</f>
        <v>197.37413039273994</v>
      </c>
      <c r="F50" s="7">
        <f>F48-F49</f>
        <v>197.95027120215559</v>
      </c>
      <c r="G50" s="7">
        <f>G48-G49</f>
        <v>198.34947244137715</v>
      </c>
    </row>
    <row r="51" spans="1:7" x14ac:dyDescent="0.2">
      <c r="A51" s="2"/>
      <c r="B51" s="2" t="s">
        <v>10</v>
      </c>
      <c r="C51" s="7">
        <f>C48*$D$6</f>
        <v>22.86131313805614</v>
      </c>
      <c r="D51" s="7">
        <f>D48*$D$6</f>
        <v>22.928371968078931</v>
      </c>
      <c r="E51" s="7">
        <f>E48*$D$6</f>
        <v>22.974766500742213</v>
      </c>
      <c r="F51" s="7">
        <f>F48*$D$6</f>
        <v>23.041830510303825</v>
      </c>
      <c r="G51" s="7">
        <f>G48*$D$6</f>
        <v>23.088298379419562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C4" sqref="C4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</cols>
  <sheetData>
    <row r="1" spans="1:11" x14ac:dyDescent="0.2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11" s="10" customFormat="1" ht="13.5" thickBot="1" x14ac:dyDescent="0.25">
      <c r="A2" s="11"/>
      <c r="B2" s="11"/>
      <c r="C2" s="11"/>
      <c r="D2" s="11"/>
      <c r="E2" s="11"/>
      <c r="F2" s="11"/>
      <c r="G2" s="11"/>
    </row>
    <row r="3" spans="1:11" ht="13.5" thickBot="1" x14ac:dyDescent="0.25">
      <c r="A3" s="2"/>
      <c r="B3" s="3" t="s">
        <v>6</v>
      </c>
      <c r="C3" s="2"/>
      <c r="D3" s="2"/>
      <c r="E3" s="2"/>
      <c r="F3" s="2"/>
      <c r="G3" s="2"/>
      <c r="I3" t="s">
        <v>13</v>
      </c>
      <c r="J3" s="12">
        <f>'Løntabel 1 aug. 2014'!J11</f>
        <v>37</v>
      </c>
    </row>
    <row r="4" spans="1:11" x14ac:dyDescent="0.2">
      <c r="A4" s="4">
        <v>19</v>
      </c>
      <c r="B4" s="5" t="s">
        <v>7</v>
      </c>
      <c r="C4" s="6">
        <f>((('Løntabel 1 okt. 2012'!C4*1.0064)/37)*$J$3)+(((225.9*1.022*1.0004*1.0064)/37)*(37-$J$3))</f>
        <v>22399.332823725224</v>
      </c>
      <c r="D4" s="6">
        <f>((('Løntabel 1 okt. 2012'!D4*1.0064)/37)*$J$3)+(((225.9*1.022*1.0004*1.0064)/37)*(37-$J$3))</f>
        <v>22766.1542888433</v>
      </c>
      <c r="E4" s="6">
        <f>((('Løntabel 1 okt. 2012'!E4*1.0064)/37)*$J$3)+(((225.9*1.022*1.0004*1.0064)/37)*(37-$J$3))</f>
        <v>23020.120274875408</v>
      </c>
      <c r="F4" s="6">
        <f>((('Løntabel 1 okt. 2012'!F4*1.0064)/37)*$J$3)+(((225.9*1.022*1.0004*1.0064)/37)*(37-$J$3))</f>
        <v>23386.94173999349</v>
      </c>
      <c r="G4" s="6">
        <f>((('Løntabel 1 okt. 2012'!G4*1.0064)/37)*$J$3)+(((225.9*1.022*1.0004*1.0064)/37)*(37-$J$3))</f>
        <v>23640.918015547752</v>
      </c>
    </row>
    <row r="5" spans="1:11" x14ac:dyDescent="0.2">
      <c r="A5" s="2"/>
      <c r="B5" t="s">
        <v>8</v>
      </c>
      <c r="C5" s="7">
        <f>C4*0.0533</f>
        <v>1193.8844395045544</v>
      </c>
      <c r="D5" s="7">
        <f>D4*0.0533</f>
        <v>1213.4360235953479</v>
      </c>
      <c r="E5" s="7">
        <f>E4*0.0533</f>
        <v>1226.9724106508593</v>
      </c>
      <c r="F5" s="7">
        <f>F4*0.0533</f>
        <v>1246.523994741653</v>
      </c>
      <c r="G5" s="7">
        <f>G4*0.0533</f>
        <v>1260.0609302286953</v>
      </c>
    </row>
    <row r="6" spans="1:11" x14ac:dyDescent="0.2">
      <c r="A6" s="2"/>
      <c r="B6" t="s">
        <v>9</v>
      </c>
      <c r="C6" s="7">
        <f>C4-C5</f>
        <v>21205.448384220668</v>
      </c>
      <c r="D6" s="7">
        <f>D4-D5</f>
        <v>21552.718265247953</v>
      </c>
      <c r="E6" s="7">
        <f>E4-E5</f>
        <v>21793.147864224549</v>
      </c>
      <c r="F6" s="7">
        <f>F4-F5</f>
        <v>22140.417745251838</v>
      </c>
      <c r="G6" s="7">
        <f>G4-G5</f>
        <v>22380.857085319058</v>
      </c>
    </row>
    <row r="7" spans="1:11" x14ac:dyDescent="0.2">
      <c r="A7" s="2"/>
      <c r="B7" t="s">
        <v>10</v>
      </c>
      <c r="C7" s="7">
        <f>C4*0.1067</f>
        <v>2390.0088122914817</v>
      </c>
      <c r="D7" s="7">
        <f>D4*0.1067</f>
        <v>2429.1486626195801</v>
      </c>
      <c r="E7" s="7">
        <f>E4*0.1067</f>
        <v>2456.2468333292059</v>
      </c>
      <c r="F7" s="7">
        <f>F4*0.1067</f>
        <v>2495.3866836573056</v>
      </c>
      <c r="G7" s="7">
        <f>G4*0.1067</f>
        <v>2522.485952258945</v>
      </c>
    </row>
    <row r="8" spans="1:11" x14ac:dyDescent="0.2">
      <c r="A8" s="2"/>
      <c r="B8" s="3"/>
      <c r="C8" s="2"/>
      <c r="D8" s="2"/>
      <c r="E8" s="2"/>
      <c r="F8" s="2"/>
      <c r="G8" s="2"/>
    </row>
    <row r="9" spans="1:11" x14ac:dyDescent="0.2">
      <c r="A9" s="2"/>
      <c r="B9" s="3" t="s">
        <v>11</v>
      </c>
      <c r="C9" s="2"/>
      <c r="D9" s="2"/>
      <c r="E9" s="2"/>
      <c r="F9" s="2"/>
      <c r="G9" s="2"/>
    </row>
    <row r="10" spans="1:11" x14ac:dyDescent="0.2">
      <c r="A10" s="4">
        <v>24</v>
      </c>
      <c r="B10" s="5" t="s">
        <v>7</v>
      </c>
      <c r="C10" s="6">
        <f>((('Løntabel 1 okt. 2012'!C10*1.0064)/37)*$J$3)+(((225.9*1.022*1.0004*1.0064)/37)*(37-$J$3))</f>
        <v>24175.746798546559</v>
      </c>
      <c r="D10" s="6">
        <f>((('Løntabel 1 okt. 2012'!D10*1.0064)/37)*$J$3)+(((225.9*1.022*1.0004*1.0064)/37)*(37-$J$3))</f>
        <v>24540.304568788735</v>
      </c>
      <c r="E10" s="6">
        <f>((('Løntabel 1 okt. 2012'!E10*1.0064)/37)*$J$3)+(((225.9*1.022*1.0004*1.0064)/37)*(37-$J$3))</f>
        <v>24792.737416018521</v>
      </c>
      <c r="F10" s="6">
        <f>((('Løntabel 1 okt. 2012'!F10*1.0064)/37)*$J$3)+(((225.9*1.022*1.0004*1.0064)/37)*(37-$J$3))</f>
        <v>25157.295186260697</v>
      </c>
      <c r="G10" s="6">
        <f>((('Løntabel 1 okt. 2012'!G10*1.0064)/37)*$J$3)+(((225.9*1.022*1.0004*1.0064)/37)*(37-$J$3))</f>
        <v>25409.635427791014</v>
      </c>
    </row>
    <row r="11" spans="1:11" x14ac:dyDescent="0.2">
      <c r="A11" s="2"/>
      <c r="B11" s="2" t="s">
        <v>8</v>
      </c>
      <c r="C11" s="7">
        <f>C10*0.0533</f>
        <v>1288.5673043625316</v>
      </c>
      <c r="D11" s="7">
        <f>D10*0.0533</f>
        <v>1307.9982335164395</v>
      </c>
      <c r="E11" s="7">
        <f>E10*0.0533</f>
        <v>1321.4529042737872</v>
      </c>
      <c r="F11" s="7">
        <f>F10*0.0533</f>
        <v>1340.8838334276952</v>
      </c>
      <c r="G11" s="7">
        <f>G10*0.0533</f>
        <v>1354.333568301261</v>
      </c>
    </row>
    <row r="12" spans="1:11" x14ac:dyDescent="0.2">
      <c r="A12" s="2"/>
      <c r="B12" s="2" t="s">
        <v>9</v>
      </c>
      <c r="C12" s="7">
        <f>C10-C11</f>
        <v>22887.179494184027</v>
      </c>
      <c r="D12" s="7">
        <f>D10-D11</f>
        <v>23232.306335272297</v>
      </c>
      <c r="E12" s="7">
        <f>E10-E11</f>
        <v>23471.284511744732</v>
      </c>
      <c r="F12" s="7">
        <f>F10-F11</f>
        <v>23816.411352833002</v>
      </c>
      <c r="G12" s="7">
        <f>G10-G11</f>
        <v>24055.301859489751</v>
      </c>
      <c r="K12" s="9"/>
    </row>
    <row r="13" spans="1:11" x14ac:dyDescent="0.2">
      <c r="A13" s="2"/>
      <c r="B13" s="2" t="s">
        <v>10</v>
      </c>
      <c r="C13" s="7">
        <f>C10*0.1067</f>
        <v>2579.5521834049177</v>
      </c>
      <c r="D13" s="7">
        <f>D10*0.1067</f>
        <v>2618.4504974897582</v>
      </c>
      <c r="E13" s="7">
        <f>E10*0.1067</f>
        <v>2645.3850822891764</v>
      </c>
      <c r="F13" s="7">
        <f>F10*0.1067</f>
        <v>2684.2833963740163</v>
      </c>
      <c r="G13" s="7">
        <f>G10*0.1067</f>
        <v>2711.2081001453012</v>
      </c>
    </row>
    <row r="14" spans="1:11" x14ac:dyDescent="0.2">
      <c r="A14" s="4">
        <v>25</v>
      </c>
      <c r="B14" s="5" t="s">
        <v>7</v>
      </c>
      <c r="C14" s="6">
        <f>((('Løntabel 1 okt. 2012'!C14*1.0064)/37)*$J$3)+(((225.9*1.022*1.0004*1.0064)/37)*(37-$J$3))</f>
        <v>24565.400713344778</v>
      </c>
      <c r="D14" s="6">
        <f>((('Løntabel 1 okt. 2012'!D14*1.0064)/37)*$J$3)+(((225.9*1.022*1.0004*1.0064)/37)*(37-$J$3))</f>
        <v>24918.547403507968</v>
      </c>
      <c r="E14" s="6">
        <f>((('Løntabel 1 okt. 2012'!E14*1.0064)/37)*$J$3)+(((225.9*1.022*1.0004*1.0064)/37)*(37-$J$3))</f>
        <v>25163.005871061276</v>
      </c>
      <c r="F14" s="6">
        <f>((('Løntabel 1 okt. 2012'!F14*1.0064)/37)*$J$3)+(((225.9*1.022*1.0004*1.0064)/37)*(37-$J$3))</f>
        <v>25516.327483101235</v>
      </c>
      <c r="G14" s="6">
        <f>((('Løntabel 1 okt. 2012'!G14*1.0064)/37)*$J$3)+(((225.9*1.022*1.0004*1.0064)/37)*(37-$J$3))</f>
        <v>25760.785950654543</v>
      </c>
    </row>
    <row r="15" spans="1:11" x14ac:dyDescent="0.2">
      <c r="A15" s="2"/>
      <c r="B15" s="2" t="s">
        <v>8</v>
      </c>
      <c r="C15" s="7">
        <f>C14*0.0533</f>
        <v>1309.3358580212766</v>
      </c>
      <c r="D15" s="7">
        <f>D14*0.0533</f>
        <v>1328.1585766069747</v>
      </c>
      <c r="E15" s="7">
        <f>E14*0.0533</f>
        <v>1341.1882129275659</v>
      </c>
      <c r="F15" s="7">
        <f>F14*0.0533</f>
        <v>1360.0202548492957</v>
      </c>
      <c r="G15" s="7">
        <f>G14*0.0533</f>
        <v>1373.0498911698871</v>
      </c>
    </row>
    <row r="16" spans="1:11" x14ac:dyDescent="0.2">
      <c r="A16" s="2"/>
      <c r="B16" s="2" t="s">
        <v>9</v>
      </c>
      <c r="C16" s="7">
        <f>C14-C15</f>
        <v>23256.064855323501</v>
      </c>
      <c r="D16" s="7">
        <f>D14-D15</f>
        <v>23590.388826900991</v>
      </c>
      <c r="E16" s="7">
        <f>E14-E15</f>
        <v>23821.81765813371</v>
      </c>
      <c r="F16" s="7">
        <f>F14-F15</f>
        <v>24156.307228251939</v>
      </c>
      <c r="G16" s="7">
        <f>G14-G15</f>
        <v>24387.736059484654</v>
      </c>
    </row>
    <row r="17" spans="1:7" x14ac:dyDescent="0.2">
      <c r="A17" s="2"/>
      <c r="B17" s="2" t="s">
        <v>10</v>
      </c>
      <c r="C17" s="7">
        <f>C14*0.1067</f>
        <v>2621.1282561138878</v>
      </c>
      <c r="D17" s="7">
        <f>D14*0.1067</f>
        <v>2658.8090079543003</v>
      </c>
      <c r="E17" s="7">
        <f>E14*0.1067</f>
        <v>2684.8927264422382</v>
      </c>
      <c r="F17" s="7">
        <f>F14*0.1067</f>
        <v>2722.592142446902</v>
      </c>
      <c r="G17" s="7">
        <f>G14*0.1067</f>
        <v>2748.6758609348399</v>
      </c>
    </row>
    <row r="18" spans="1:7" x14ac:dyDescent="0.2">
      <c r="A18" s="4">
        <v>26</v>
      </c>
      <c r="B18" s="5" t="s">
        <v>7</v>
      </c>
      <c r="C18" s="6">
        <f>((('Løntabel 1 okt. 2012'!C18*1.0064)/37)*$J$3)+(((225.9*1.022*1.0004*1.0064)/37)*(37-$J$3))</f>
        <v>24964.016801947146</v>
      </c>
      <c r="D18" s="6">
        <f>((('Løntabel 1 okt. 2012'!D18*1.0064)/37)*$J$3)+(((225.9*1.022*1.0004*1.0064)/37)*(37-$J$3))</f>
        <v>25305.11446165722</v>
      </c>
      <c r="E18" s="6">
        <f>((('Løntabel 1 okt. 2012'!E18*1.0064)/37)*$J$3)+(((225.9*1.022*1.0004*1.0064)/37)*(37-$J$3))</f>
        <v>25541.145810558875</v>
      </c>
      <c r="F18" s="6">
        <f>((('Løntabel 1 okt. 2012'!F18*1.0064)/37)*$J$3)+(((225.9*1.022*1.0004*1.0064)/37)*(37-$J$3))</f>
        <v>25882.161154091649</v>
      </c>
      <c r="G18" s="6">
        <f>((('Løntabel 1 okt. 2012'!G18*1.0064)/37)*$J$3)+(((225.9*1.022*1.0004*1.0064)/37)*(37-$J$3))</f>
        <v>26118.19250299329</v>
      </c>
    </row>
    <row r="19" spans="1:7" x14ac:dyDescent="0.2">
      <c r="A19" s="2"/>
      <c r="B19" s="2" t="s">
        <v>8</v>
      </c>
      <c r="C19" s="7">
        <f>C18*0.0533</f>
        <v>1330.5820955437828</v>
      </c>
      <c r="D19" s="7">
        <f>D18*0.0533</f>
        <v>1348.7626008063298</v>
      </c>
      <c r="E19" s="7">
        <f>E18*0.0533</f>
        <v>1361.3430717027882</v>
      </c>
      <c r="F19" s="7">
        <f>F18*0.0533</f>
        <v>1379.5191895130849</v>
      </c>
      <c r="G19" s="7">
        <f>G18*0.0533</f>
        <v>1392.0996604095424</v>
      </c>
    </row>
    <row r="20" spans="1:7" x14ac:dyDescent="0.2">
      <c r="A20" s="2"/>
      <c r="B20" s="2" t="s">
        <v>9</v>
      </c>
      <c r="C20" s="7">
        <f>C18-C19</f>
        <v>23633.434706403365</v>
      </c>
      <c r="D20" s="7">
        <f>D18-D19</f>
        <v>23956.351860850889</v>
      </c>
      <c r="E20" s="7">
        <f>E18-E19</f>
        <v>24179.802738856088</v>
      </c>
      <c r="F20" s="7">
        <f>F18-F19</f>
        <v>24502.641964578565</v>
      </c>
      <c r="G20" s="7">
        <f>G18-G19</f>
        <v>24726.092842583748</v>
      </c>
    </row>
    <row r="21" spans="1:7" x14ac:dyDescent="0.2">
      <c r="A21" s="2"/>
      <c r="B21" s="2" t="s">
        <v>10</v>
      </c>
      <c r="C21" s="7">
        <f>C18*0.1067</f>
        <v>2663.6605927677606</v>
      </c>
      <c r="D21" s="7">
        <f>D18*0.1067</f>
        <v>2700.0557130588254</v>
      </c>
      <c r="E21" s="7">
        <f>E18*0.1067</f>
        <v>2725.2402579866321</v>
      </c>
      <c r="F21" s="7">
        <f>F18*0.1067</f>
        <v>2761.6265951415789</v>
      </c>
      <c r="G21" s="7">
        <f>G18*0.1067</f>
        <v>2786.8111400693842</v>
      </c>
    </row>
    <row r="22" spans="1:7" x14ac:dyDescent="0.2">
      <c r="A22" s="4">
        <v>27</v>
      </c>
      <c r="B22" s="5" t="s">
        <v>7</v>
      </c>
      <c r="C22" s="6">
        <f>((('Løntabel 1 okt. 2012'!C22*1.0064)/37)*$J$3)+(((225.9*1.022*1.0004*1.0064)/37)*(37-$J$3))</f>
        <v>25371.76998623044</v>
      </c>
      <c r="D22" s="6">
        <f>((('Løntabel 1 okt. 2012'!D22*1.0064)/37)*$J$3)+(((225.9*1.022*1.0004*1.0064)/37)*(37-$J$3))</f>
        <v>25699.738215660273</v>
      </c>
      <c r="E22" s="6">
        <f>((('Løntabel 1 okt. 2012'!E22*1.0064)/37)*$J$3)+(((225.9*1.022*1.0004*1.0064)/37)*(37-$J$3))</f>
        <v>25926.714785058306</v>
      </c>
      <c r="F22" s="6">
        <f>((('Løntabel 1 okt. 2012'!F22*1.0064)/37)*$J$3)+(((225.9*1.022*1.0004*1.0064)/37)*(37-$J$3))</f>
        <v>26254.683014488135</v>
      </c>
      <c r="G22" s="6">
        <f>((('Løntabel 1 okt. 2012'!G22*1.0064)/37)*$J$3)+(((225.9*1.022*1.0004*1.0064)/37)*(37-$J$3))</f>
        <v>26481.659583886169</v>
      </c>
    </row>
    <row r="23" spans="1:7" x14ac:dyDescent="0.2">
      <c r="A23" s="2"/>
      <c r="B23" s="2" t="s">
        <v>8</v>
      </c>
      <c r="C23" s="7">
        <f>C22*0.0533</f>
        <v>1352.3153402660826</v>
      </c>
      <c r="D23" s="7">
        <f>D22*0.0533</f>
        <v>1369.7960468946926</v>
      </c>
      <c r="E23" s="7">
        <f>E22*0.0533</f>
        <v>1381.8938980436078</v>
      </c>
      <c r="F23" s="7">
        <f>F22*0.0533</f>
        <v>1399.3746046722176</v>
      </c>
      <c r="G23" s="7">
        <f>G22*0.0533</f>
        <v>1411.4724558211328</v>
      </c>
    </row>
    <row r="24" spans="1:7" x14ac:dyDescent="0.2">
      <c r="A24" s="2"/>
      <c r="B24" s="2" t="s">
        <v>9</v>
      </c>
      <c r="C24" s="7">
        <f>C22-C23</f>
        <v>24019.454645964357</v>
      </c>
      <c r="D24" s="7">
        <f>D22-D23</f>
        <v>24329.942168765581</v>
      </c>
      <c r="E24" s="7">
        <f>E22-E23</f>
        <v>24544.820887014699</v>
      </c>
      <c r="F24" s="7">
        <f>F22-F23</f>
        <v>24855.308409815916</v>
      </c>
      <c r="G24" s="7">
        <f>G22-G23</f>
        <v>25070.187128065038</v>
      </c>
    </row>
    <row r="25" spans="1:7" x14ac:dyDescent="0.2">
      <c r="A25" s="2"/>
      <c r="B25" s="2" t="s">
        <v>10</v>
      </c>
      <c r="C25" s="7">
        <f>C22*0.1067</f>
        <v>2707.1678575307878</v>
      </c>
      <c r="D25" s="7">
        <f>D22*0.1067</f>
        <v>2742.162067610951</v>
      </c>
      <c r="E25" s="7">
        <f>E22*0.1067</f>
        <v>2766.3804675657211</v>
      </c>
      <c r="F25" s="7">
        <f>F22*0.1067</f>
        <v>2801.3746776458843</v>
      </c>
      <c r="G25" s="7">
        <f>G22*0.1067</f>
        <v>2825.5930776006544</v>
      </c>
    </row>
    <row r="26" spans="1:7" x14ac:dyDescent="0.2">
      <c r="A26" s="4">
        <v>28</v>
      </c>
      <c r="B26" s="5" t="s">
        <v>7</v>
      </c>
      <c r="C26" s="6">
        <f>((('Løntabel 1 okt. 2012'!C26*1.0064)/37)*$J$3)+(((225.9*1.022*1.0004*1.0064)/37)*(37-$J$3))</f>
        <v>25788.505923362198</v>
      </c>
      <c r="D26" s="6">
        <f>((('Løntabel 1 okt. 2012'!D26*1.0064)/37)*$J$3)+(((225.9*1.022*1.0004*1.0064)/37)*(37-$J$3))</f>
        <v>26102.52156073874</v>
      </c>
      <c r="E26" s="6">
        <f>((('Løntabel 1 okt. 2012'!E26*1.0064)/37)*$J$3)+(((225.9*1.022*1.0004*1.0064)/37)*(37-$J$3))</f>
        <v>26319.898005958501</v>
      </c>
      <c r="F26" s="6">
        <f>((('Løntabel 1 okt. 2012'!F26*1.0064)/37)*$J$3)+(((225.9*1.022*1.0004*1.0064)/37)*(37-$J$3))</f>
        <v>26633.91364333504</v>
      </c>
      <c r="G26" s="6">
        <f>((('Løntabel 1 okt. 2012'!G26*1.0064)/37)*$J$3)+(((225.9*1.022*1.0004*1.0064)/37)*(37-$J$3))</f>
        <v>26851.207772377496</v>
      </c>
    </row>
    <row r="27" spans="1:7" x14ac:dyDescent="0.2">
      <c r="A27" s="2"/>
      <c r="B27" s="2" t="s">
        <v>8</v>
      </c>
      <c r="C27" s="7">
        <f>C26*0.0533</f>
        <v>1374.5273657152052</v>
      </c>
      <c r="D27" s="7">
        <f>D26*0.0533</f>
        <v>1391.2643991873749</v>
      </c>
      <c r="E27" s="7">
        <f>E26*0.0533</f>
        <v>1402.8505637175881</v>
      </c>
      <c r="F27" s="7">
        <f>F26*0.0533</f>
        <v>1419.5875971897576</v>
      </c>
      <c r="G27" s="7">
        <f>G26*0.0533</f>
        <v>1431.1693742677205</v>
      </c>
    </row>
    <row r="28" spans="1:7" x14ac:dyDescent="0.2">
      <c r="A28" s="2"/>
      <c r="B28" s="2" t="s">
        <v>9</v>
      </c>
      <c r="C28" s="7">
        <f>C26-C27</f>
        <v>24413.978557646991</v>
      </c>
      <c r="D28" s="7">
        <f>D26-D27</f>
        <v>24711.257161551366</v>
      </c>
      <c r="E28" s="7">
        <f>E26-E27</f>
        <v>24917.047442240913</v>
      </c>
      <c r="F28" s="7">
        <f>F26-F27</f>
        <v>25214.326046145281</v>
      </c>
      <c r="G28" s="7">
        <f>G26-G27</f>
        <v>25420.038398109777</v>
      </c>
    </row>
    <row r="29" spans="1:7" x14ac:dyDescent="0.2">
      <c r="A29" s="2"/>
      <c r="B29" s="2" t="s">
        <v>10</v>
      </c>
      <c r="C29" s="7">
        <f>C26*0.1067</f>
        <v>2751.6335820227464</v>
      </c>
      <c r="D29" s="7">
        <f>D26*0.1067</f>
        <v>2785.1390505308236</v>
      </c>
      <c r="E29" s="7">
        <f>E26*0.1067</f>
        <v>2808.3331172357721</v>
      </c>
      <c r="F29" s="7">
        <f>F26*0.1067</f>
        <v>2841.8385857438489</v>
      </c>
      <c r="G29" s="7">
        <f>G26*0.1067</f>
        <v>2865.0238693126789</v>
      </c>
    </row>
    <row r="30" spans="1:7" x14ac:dyDescent="0.2">
      <c r="A30" s="4">
        <v>29</v>
      </c>
      <c r="B30" s="5" t="s">
        <v>7</v>
      </c>
      <c r="C30" s="6">
        <f>((('Løntabel 1 okt. 2012'!C30*1.0064)/37)*$J$3)+(((225.9*1.022*1.0004*1.0064)/37)*(37-$J$3))</f>
        <v>26214.656773273295</v>
      </c>
      <c r="D30" s="6">
        <f>((('Løntabel 1 okt. 2012'!D30*1.0064)/37)*$J$3)+(((225.9*1.022*1.0004*1.0064)/37)*(37-$J$3))</f>
        <v>26513.814340646168</v>
      </c>
      <c r="E30" s="6">
        <f>((('Løntabel 1 okt. 2012'!E30*1.0064)/37)*$J$3)+(((225.9*1.022*1.0004*1.0064)/37)*(37-$J$3))</f>
        <v>26720.87039513624</v>
      </c>
      <c r="F30" s="6">
        <f>((('Løntabel 1 okt. 2012'!F30*1.0064)/37)*$J$3)+(((225.9*1.022*1.0004*1.0064)/37)*(37-$J$3))</f>
        <v>27019.945646331813</v>
      </c>
      <c r="G30" s="6">
        <f>((('Løntabel 1 okt. 2012'!G30*1.0064)/37)*$J$3)+(((225.9*1.022*1.0004*1.0064)/37)*(37-$J$3))</f>
        <v>27227.084016999197</v>
      </c>
    </row>
    <row r="31" spans="1:7" x14ac:dyDescent="0.2">
      <c r="A31" s="2"/>
      <c r="B31" s="2" t="s">
        <v>8</v>
      </c>
      <c r="C31" s="7">
        <f>C30*0.0533</f>
        <v>1397.2412060154666</v>
      </c>
      <c r="D31" s="7">
        <f>D30*0.0533</f>
        <v>1413.1863043564408</v>
      </c>
      <c r="E31" s="7">
        <f>E30*0.0533</f>
        <v>1424.2223920607616</v>
      </c>
      <c r="F31" s="7">
        <f>F30*0.0533</f>
        <v>1440.1631029494856</v>
      </c>
      <c r="G31" s="7">
        <f>G30*0.0533</f>
        <v>1451.2035781060572</v>
      </c>
    </row>
    <row r="32" spans="1:7" x14ac:dyDescent="0.2">
      <c r="A32" s="2"/>
      <c r="B32" s="2" t="s">
        <v>9</v>
      </c>
      <c r="C32" s="7">
        <f>C30-C31</f>
        <v>24817.415567257827</v>
      </c>
      <c r="D32" s="7">
        <f>D30-D31</f>
        <v>25100.628036289727</v>
      </c>
      <c r="E32" s="7">
        <f>E30-E31</f>
        <v>25296.648003075479</v>
      </c>
      <c r="F32" s="7">
        <f>F30-F31</f>
        <v>25579.782543382327</v>
      </c>
      <c r="G32" s="7">
        <f>G30-G31</f>
        <v>25775.880438893138</v>
      </c>
    </row>
    <row r="33" spans="1:7" x14ac:dyDescent="0.2">
      <c r="A33" s="2"/>
      <c r="B33" s="2" t="s">
        <v>10</v>
      </c>
      <c r="C33" s="7">
        <f>C30*0.1067</f>
        <v>2797.1038777082608</v>
      </c>
      <c r="D33" s="7">
        <f>D30*0.1067</f>
        <v>2829.0239901469463</v>
      </c>
      <c r="E33" s="7">
        <f>E30*0.1067</f>
        <v>2851.1168711610371</v>
      </c>
      <c r="F33" s="7">
        <f>F30*0.1067</f>
        <v>2883.0282004636047</v>
      </c>
      <c r="G33" s="7">
        <f>G30*0.1067</f>
        <v>2905.1298646138143</v>
      </c>
    </row>
    <row r="34" spans="1:7" x14ac:dyDescent="0.2">
      <c r="A34" s="4">
        <v>30</v>
      </c>
      <c r="B34" s="5" t="s">
        <v>7</v>
      </c>
      <c r="C34" s="6">
        <f>((('Løntabel 1 okt. 2012'!C34*1.0064)/37)*$J$3)+(((225.9*1.022*1.0004*1.0064)/37)*(37-$J$3))</f>
        <v>26650.037324564772</v>
      </c>
      <c r="D34" s="6">
        <f>((('Løntabel 1 okt. 2012'!D34*1.0064)/37)*$J$3)+(((225.9*1.022*1.0004*1.0064)/37)*(37-$J$3))</f>
        <v>26933.266711629018</v>
      </c>
      <c r="E34" s="6">
        <f>((('Løntabel 1 okt. 2012'!E34*1.0064)/37)*$J$3)+(((225.9*1.022*1.0004*1.0064)/37)*(37-$J$3))</f>
        <v>27129.446741192587</v>
      </c>
      <c r="F34" s="6">
        <f>((('Løntabel 1 okt. 2012'!F34*1.0064)/37)*$J$3)+(((225.9*1.022*1.0004*1.0064)/37)*(37-$J$3))</f>
        <v>27412.665838734669</v>
      </c>
      <c r="G34" s="6">
        <f>((('Løntabel 1 okt. 2012'!G34*1.0064)/37)*$J$3)+(((225.9*1.022*1.0004*1.0064)/37)*(37-$J$3))</f>
        <v>27608.763552120934</v>
      </c>
    </row>
    <row r="35" spans="1:7" x14ac:dyDescent="0.2">
      <c r="A35" s="2"/>
      <c r="B35" s="2" t="s">
        <v>8</v>
      </c>
      <c r="C35" s="7">
        <f>C34*0.0533</f>
        <v>1420.4469893993023</v>
      </c>
      <c r="D35" s="7">
        <f>D34*0.0533</f>
        <v>1435.5431157298267</v>
      </c>
      <c r="E35" s="7">
        <f>E34*0.0533</f>
        <v>1445.999511305565</v>
      </c>
      <c r="F35" s="7">
        <f>F34*0.0533</f>
        <v>1461.0950892045578</v>
      </c>
      <c r="G35" s="7">
        <f>G34*0.0533</f>
        <v>1471.5470973280458</v>
      </c>
    </row>
    <row r="36" spans="1:7" x14ac:dyDescent="0.2">
      <c r="A36" s="2"/>
      <c r="B36" s="2" t="s">
        <v>9</v>
      </c>
      <c r="C36" s="7">
        <f>C34-C35</f>
        <v>25229.590335165471</v>
      </c>
      <c r="D36" s="7">
        <f>D34-D35</f>
        <v>25497.723595899191</v>
      </c>
      <c r="E36" s="7">
        <f>E34-E35</f>
        <v>25683.447229887021</v>
      </c>
      <c r="F36" s="7">
        <f>F34-F35</f>
        <v>25951.57074953011</v>
      </c>
      <c r="G36" s="7">
        <f>G34-G35</f>
        <v>26137.216454792888</v>
      </c>
    </row>
    <row r="37" spans="1:7" x14ac:dyDescent="0.2">
      <c r="A37" s="2"/>
      <c r="B37" s="2" t="s">
        <v>10</v>
      </c>
      <c r="C37" s="7">
        <f>C34*0.1067</f>
        <v>2843.5589825310612</v>
      </c>
      <c r="D37" s="7">
        <f>D34*0.1067</f>
        <v>2873.7795581308164</v>
      </c>
      <c r="E37" s="7">
        <f>E34*0.1067</f>
        <v>2894.7119672852491</v>
      </c>
      <c r="F37" s="7">
        <f>F34*0.1067</f>
        <v>2924.9314449929893</v>
      </c>
      <c r="G37" s="7">
        <f>G34*0.1067</f>
        <v>2945.8550710113036</v>
      </c>
    </row>
    <row r="38" spans="1:7" x14ac:dyDescent="0.2">
      <c r="A38" s="4">
        <v>31</v>
      </c>
      <c r="B38" s="5" t="s">
        <v>7</v>
      </c>
      <c r="C38" s="6">
        <f>((('Løntabel 1 okt. 2012'!C38*1.0064)/37)*$J$3)+(((225.9*1.022*1.0004*1.0064)/37)*(37-$J$3))</f>
        <v>27095.29581713293</v>
      </c>
      <c r="D38" s="6">
        <f>((('Løntabel 1 okt. 2012'!D38*1.0064)/37)*$J$3)+(((225.9*1.022*1.0004*1.0064)/37)*(37-$J$3))</f>
        <v>27361.763572593321</v>
      </c>
      <c r="E38" s="6">
        <f>((('Løntabel 1 okt. 2012'!E38*1.0064)/37)*$J$3)+(((225.9*1.022*1.0004*1.0064)/37)*(37-$J$3))</f>
        <v>27546.172388802188</v>
      </c>
      <c r="F38" s="6">
        <f>((('Løntabel 1 okt. 2012'!F38*1.0064)/37)*$J$3)+(((225.9*1.022*1.0004*1.0064)/37)*(37-$J$3))</f>
        <v>27812.640144262579</v>
      </c>
      <c r="G38" s="6">
        <f>((('Løntabel 1 okt. 2012'!G38*1.0064)/37)*$J$3)+(((225.9*1.022*1.0004*1.0064)/37)*(37-$J$3))</f>
        <v>27997.048960471446</v>
      </c>
    </row>
    <row r="39" spans="1:7" x14ac:dyDescent="0.2">
      <c r="A39" s="2"/>
      <c r="B39" s="2" t="s">
        <v>8</v>
      </c>
      <c r="C39" s="7">
        <f>C38*0.0533</f>
        <v>1444.1792670531852</v>
      </c>
      <c r="D39" s="7">
        <f>D38*0.0533</f>
        <v>1458.3819984192241</v>
      </c>
      <c r="E39" s="7">
        <f>E38*0.0533</f>
        <v>1468.2109883231567</v>
      </c>
      <c r="F39" s="7">
        <f>F38*0.0533</f>
        <v>1482.4137196891954</v>
      </c>
      <c r="G39" s="7">
        <f>G38*0.0533</f>
        <v>1492.242709593128</v>
      </c>
    </row>
    <row r="40" spans="1:7" x14ac:dyDescent="0.2">
      <c r="A40" s="2"/>
      <c r="B40" s="2" t="s">
        <v>9</v>
      </c>
      <c r="C40" s="7">
        <f>C38-C39</f>
        <v>25651.116550079743</v>
      </c>
      <c r="D40" s="7">
        <f>D38-D39</f>
        <v>25903.381574174098</v>
      </c>
      <c r="E40" s="7">
        <f>E38-E39</f>
        <v>26077.961400479031</v>
      </c>
      <c r="F40" s="7">
        <f>F38-F39</f>
        <v>26330.226424573382</v>
      </c>
      <c r="G40" s="7">
        <f>G38-G39</f>
        <v>26504.806250878319</v>
      </c>
    </row>
    <row r="41" spans="1:7" x14ac:dyDescent="0.2">
      <c r="A41" s="2"/>
      <c r="B41" s="2" t="s">
        <v>10</v>
      </c>
      <c r="C41" s="7">
        <f>C38*0.1067</f>
        <v>2891.0680636880838</v>
      </c>
      <c r="D41" s="7">
        <f>D38*0.1067</f>
        <v>2919.5001731957077</v>
      </c>
      <c r="E41" s="7">
        <f>E38*0.1067</f>
        <v>2939.1765938851936</v>
      </c>
      <c r="F41" s="7">
        <f>F38*0.1067</f>
        <v>2967.6087033928175</v>
      </c>
      <c r="G41" s="7">
        <f>G38*0.1067</f>
        <v>2987.2851240823034</v>
      </c>
    </row>
    <row r="42" spans="1:7" x14ac:dyDescent="0.2">
      <c r="A42" s="2"/>
      <c r="B42" s="3"/>
      <c r="C42" s="2"/>
      <c r="D42" s="2"/>
      <c r="E42" s="2"/>
      <c r="F42" s="2"/>
      <c r="G42" s="2"/>
    </row>
    <row r="43" spans="1:7" x14ac:dyDescent="0.2">
      <c r="A43" s="2"/>
      <c r="B43" s="3" t="s">
        <v>12</v>
      </c>
      <c r="C43" s="2"/>
      <c r="D43" s="2"/>
      <c r="E43" s="2"/>
      <c r="F43" s="2"/>
      <c r="G43" s="2"/>
    </row>
    <row r="44" spans="1:7" x14ac:dyDescent="0.2">
      <c r="A44" s="4">
        <v>39</v>
      </c>
      <c r="B44" s="5" t="s">
        <v>7</v>
      </c>
      <c r="C44" s="6">
        <f>((('Løntabel 1 okt. 2012'!C44*1.0064)/37)*$J$3)+(((225.9*1.022*1.0004*1.0064)/37)*(37-$J$3))</f>
        <v>31061.968348179507</v>
      </c>
      <c r="D44" s="6">
        <f>((('Løntabel 1 okt. 2012'!D44*1.0064)/37)*$J$3)+(((225.9*1.022*1.0004*1.0064)/37)*(37-$J$3))</f>
        <v>31153.082066934643</v>
      </c>
      <c r="E44" s="6">
        <f>((('Løntabel 1 okt. 2012'!E44*1.0064)/37)*$J$3)+(((225.9*1.022*1.0004*1.0064)/37)*(37-$J$3))</f>
        <v>31216.125969228571</v>
      </c>
      <c r="F44" s="6">
        <f>((('Løntabel 1 okt. 2012'!F44*1.0064)/37)*$J$3)+(((225.9*1.022*1.0004*1.0064)/37)*(37-$J$3))</f>
        <v>31307.239687983707</v>
      </c>
      <c r="G44" s="6">
        <f>((('Løntabel 1 okt. 2012'!G44*1.0064)/37)*$J$3)+(((225.9*1.022*1.0004*1.0064)/37)*(37-$J$3))</f>
        <v>31370.3761959771</v>
      </c>
    </row>
    <row r="45" spans="1:7" x14ac:dyDescent="0.2">
      <c r="A45" s="2"/>
      <c r="B45" s="2" t="s">
        <v>8</v>
      </c>
      <c r="C45" s="7">
        <f>C44*0.0533</f>
        <v>1655.6029129579676</v>
      </c>
      <c r="D45" s="7">
        <f>D44*0.0533</f>
        <v>1660.4592741676165</v>
      </c>
      <c r="E45" s="7">
        <f>E44*0.0533</f>
        <v>1663.8195141598828</v>
      </c>
      <c r="F45" s="7">
        <f>F44*0.0533</f>
        <v>1668.6758753695317</v>
      </c>
      <c r="G45" s="7">
        <f>G44*0.0533</f>
        <v>1672.0410512455794</v>
      </c>
    </row>
    <row r="46" spans="1:7" x14ac:dyDescent="0.2">
      <c r="A46" s="2"/>
      <c r="B46" s="2" t="s">
        <v>9</v>
      </c>
      <c r="C46" s="7">
        <f>C44-C45</f>
        <v>29406.365435221538</v>
      </c>
      <c r="D46" s="7">
        <f>D44-D45</f>
        <v>29492.622792767026</v>
      </c>
      <c r="E46" s="7">
        <f>E44-E45</f>
        <v>29552.306455068687</v>
      </c>
      <c r="F46" s="7">
        <f>F44-F45</f>
        <v>29638.563812614175</v>
      </c>
      <c r="G46" s="7">
        <f>G44-G45</f>
        <v>29698.335144731522</v>
      </c>
    </row>
    <row r="47" spans="1:7" x14ac:dyDescent="0.2">
      <c r="A47" s="2"/>
      <c r="B47" s="2" t="s">
        <v>10</v>
      </c>
      <c r="C47" s="7">
        <f>C44*0.1067</f>
        <v>3314.3120227507534</v>
      </c>
      <c r="D47" s="7">
        <f>D44*0.1067</f>
        <v>3324.0338565419265</v>
      </c>
      <c r="E47" s="7">
        <f>E44*0.1067</f>
        <v>3330.7606409166888</v>
      </c>
      <c r="F47" s="7">
        <f>F44*0.1067</f>
        <v>3340.4824747078615</v>
      </c>
      <c r="G47" s="7">
        <f>G44*0.1067</f>
        <v>3347.2191401107566</v>
      </c>
    </row>
  </sheetData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6" workbookViewId="0">
      <selection activeCell="I43" sqref="I4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66</v>
      </c>
    </row>
    <row r="4" spans="1:10" x14ac:dyDescent="0.2">
      <c r="A4" t="s">
        <v>67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f>((('Løntabel 1 okt. 2013'!C4*1.0172*1.0147)))</f>
        <v>23119.53498811321</v>
      </c>
      <c r="D12" s="6">
        <f>((('Løntabel 1 okt. 2013'!D4*1.0172*1.0147)))</f>
        <v>23498.150805107794</v>
      </c>
      <c r="E12" s="6">
        <f>((('Løntabel 1 okt. 2013'!E4*1.0172*1.0147)))</f>
        <v>23760.282518854234</v>
      </c>
      <c r="F12" s="6">
        <f>((('Løntabel 1 okt. 2013'!F4*1.0172*1.0147)))</f>
        <v>24138.898335848822</v>
      </c>
      <c r="G12" s="6">
        <f>((('Løntabel 1 okt. 2013'!G4*1.0172*1.0147)))</f>
        <v>24401.040669954775</v>
      </c>
    </row>
    <row r="13" spans="1:10" x14ac:dyDescent="0.2">
      <c r="A13" s="2"/>
      <c r="B13" t="s">
        <v>8</v>
      </c>
      <c r="C13" s="7">
        <f>C12*0.0533</f>
        <v>1232.2712148664341</v>
      </c>
      <c r="D13" s="7">
        <f>D12*0.0533</f>
        <v>1252.4514379122454</v>
      </c>
      <c r="E13" s="7">
        <f>E12*0.0533</f>
        <v>1266.4230582549308</v>
      </c>
      <c r="F13" s="7">
        <f>F12*0.0533</f>
        <v>1286.6032813007423</v>
      </c>
      <c r="G13" s="7">
        <f>G12*0.0533</f>
        <v>1300.5754677085895</v>
      </c>
    </row>
    <row r="14" spans="1:10" x14ac:dyDescent="0.2">
      <c r="A14" s="2"/>
      <c r="B14" t="s">
        <v>9</v>
      </c>
      <c r="C14" s="7">
        <f>C12-C13</f>
        <v>21887.263773246777</v>
      </c>
      <c r="D14" s="7">
        <f>D12-D13</f>
        <v>22245.69936719555</v>
      </c>
      <c r="E14" s="7">
        <f>E12-E13</f>
        <v>22493.859460599302</v>
      </c>
      <c r="F14" s="7">
        <f>F12-F13</f>
        <v>22852.295054548078</v>
      </c>
      <c r="G14" s="7">
        <f>G12-G13</f>
        <v>23100.465202246185</v>
      </c>
    </row>
    <row r="15" spans="1:10" x14ac:dyDescent="0.2">
      <c r="A15" s="2"/>
      <c r="B15" t="s">
        <v>10</v>
      </c>
      <c r="C15" s="7">
        <f>C12*0.1067</f>
        <v>2466.8543832316795</v>
      </c>
      <c r="D15" s="7">
        <f>D12*0.1067</f>
        <v>2507.2526909050016</v>
      </c>
      <c r="E15" s="7">
        <f>E12*0.1067</f>
        <v>2535.2221447617467</v>
      </c>
      <c r="F15" s="7">
        <f>F12*0.1067</f>
        <v>2575.6204524350692</v>
      </c>
      <c r="G15" s="7">
        <f>G12*0.1067</f>
        <v>2603.5910394841744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((('Løntabel 1 okt. 2013'!C10*1.0172*1.0147)))</f>
        <v>24953.065717240741</v>
      </c>
      <c r="D18" s="6">
        <f>((('Løntabel 1 okt. 2013'!D10*1.0172*1.0147)))</f>
        <v>25329.345055140271</v>
      </c>
      <c r="E18" s="6">
        <f>((('Løntabel 1 okt. 2013'!E10*1.0172*1.0147)))</f>
        <v>25589.894335317778</v>
      </c>
      <c r="F18" s="6">
        <f>((('Løntabel 1 okt. 2013'!F10*1.0172*1.0147)))</f>
        <v>25966.173673217309</v>
      </c>
      <c r="G18" s="6">
        <f>((('Løntabel 1 okt. 2013'!G10*1.0172*1.0147)))</f>
        <v>26226.627370159109</v>
      </c>
    </row>
    <row r="19" spans="1:16" x14ac:dyDescent="0.2">
      <c r="A19" s="2"/>
      <c r="B19" s="2" t="s">
        <v>8</v>
      </c>
      <c r="C19" s="7">
        <f>C18*0.0533</f>
        <v>1329.9984027289315</v>
      </c>
      <c r="D19" s="7">
        <f>D18*0.0533</f>
        <v>1350.0540914389765</v>
      </c>
      <c r="E19" s="7">
        <f>E18*0.0533</f>
        <v>1363.9413680724376</v>
      </c>
      <c r="F19" s="7">
        <f>F18*0.0533</f>
        <v>1383.9970567824826</v>
      </c>
      <c r="G19" s="7">
        <f>G18*0.0533</f>
        <v>1397.8792388294805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23623.067314511809</v>
      </c>
      <c r="D20" s="7">
        <f>D18-D19</f>
        <v>23979.290963701296</v>
      </c>
      <c r="E20" s="7">
        <f>E18-E19</f>
        <v>24225.952967245339</v>
      </c>
      <c r="F20" s="7">
        <f>F18-F19</f>
        <v>24582.176616434826</v>
      </c>
      <c r="G20" s="7">
        <f>G18-G19</f>
        <v>24828.74813132963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2662.4921120295871</v>
      </c>
      <c r="D21" s="7">
        <f>D18*0.1067</f>
        <v>2702.6411173834672</v>
      </c>
      <c r="E21" s="7">
        <f>E18*0.1067</f>
        <v>2730.4417255784069</v>
      </c>
      <c r="F21" s="7">
        <f>F18*0.1067</f>
        <v>2770.590730932287</v>
      </c>
      <c r="G21" s="7">
        <f>G18*0.1067</f>
        <v>2798.3811403959771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((('Løntabel 1 okt. 2013'!C14*1.0172*1.0147)))</f>
        <v>25355.248112016838</v>
      </c>
      <c r="D22" s="6">
        <f>((('Løntabel 1 okt. 2013'!D14*1.0172*1.0147)))</f>
        <v>25719.749471205378</v>
      </c>
      <c r="E22" s="6">
        <f>((('Løntabel 1 okt. 2013'!E14*1.0172*1.0147)))</f>
        <v>25972.067972752571</v>
      </c>
      <c r="F22" s="6">
        <f>((('Løntabel 1 okt. 2013'!F14*1.0172*1.0147)))</f>
        <v>26336.749878052993</v>
      </c>
      <c r="G22" s="6">
        <f>((('Løntabel 1 okt. 2013'!G14*1.0172*1.0147)))</f>
        <v>26589.068379600187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1351.4347243704974</v>
      </c>
      <c r="D23" s="7">
        <f>D22*0.0533</f>
        <v>1370.8626468152465</v>
      </c>
      <c r="E23" s="7">
        <f>E22*0.0533</f>
        <v>1384.3112229477119</v>
      </c>
      <c r="F23" s="7">
        <f>F22*0.0533</f>
        <v>1403.7487685002245</v>
      </c>
      <c r="G23" s="7">
        <f>G22*0.0533</f>
        <v>1417.1973446326899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24003.81338764634</v>
      </c>
      <c r="D24" s="7">
        <f>D22-D23</f>
        <v>24348.886824390131</v>
      </c>
      <c r="E24" s="7">
        <f>E22-E23</f>
        <v>24587.756749804859</v>
      </c>
      <c r="F24" s="7">
        <f>F22-F23</f>
        <v>24933.00110955277</v>
      </c>
      <c r="G24" s="7">
        <f>G22-G23</f>
        <v>25171.871034967498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2705.4049735521967</v>
      </c>
      <c r="D25" s="7">
        <f>D22*0.1067</f>
        <v>2744.297268577614</v>
      </c>
      <c r="E25" s="7">
        <f>E22*0.1067</f>
        <v>2771.2196526926996</v>
      </c>
      <c r="F25" s="7">
        <f>F22*0.1067</f>
        <v>2810.1312119882546</v>
      </c>
      <c r="G25" s="7">
        <f>G22*0.1067</f>
        <v>2837.0535961033402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((('Løntabel 1 okt. 2013'!C18*1.0172*1.0147)))</f>
        <v>25766.680839937464</v>
      </c>
      <c r="D26" s="6">
        <f>((('Løntabel 1 okt. 2013'!D18*1.0172*1.0147)))</f>
        <v>26118.745758124573</v>
      </c>
      <c r="E26" s="6">
        <f>((('Løntabel 1 okt. 2013'!E18*1.0172*1.0147)))</f>
        <v>26362.366185222447</v>
      </c>
      <c r="F26" s="6">
        <f>((('Løntabel 1 okt. 2013'!F18*1.0172*1.0147)))</f>
        <v>26714.346140533376</v>
      </c>
      <c r="G26" s="6">
        <f>((('Løntabel 1 okt. 2013'!G18*1.0172*1.0147)))</f>
        <v>26957.966567631232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1373.3640887686668</v>
      </c>
      <c r="D27" s="7">
        <f>D26*0.0533</f>
        <v>1392.1291489080397</v>
      </c>
      <c r="E27" s="7">
        <f>E26*0.0533</f>
        <v>1405.1141176723563</v>
      </c>
      <c r="F27" s="7">
        <f>F26*0.0533</f>
        <v>1423.874649290429</v>
      </c>
      <c r="G27" s="7">
        <f>G26*0.0533</f>
        <v>1436.8596180547447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24393.316751168797</v>
      </c>
      <c r="D28" s="7">
        <f>D26-D27</f>
        <v>24726.616609216533</v>
      </c>
      <c r="E28" s="7">
        <f>E26-E27</f>
        <v>24957.252067550089</v>
      </c>
      <c r="F28" s="7">
        <f>F26-F27</f>
        <v>25290.471491242948</v>
      </c>
      <c r="G28" s="7">
        <f>G26-G27</f>
        <v>25521.10694957649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2749.3048456213273</v>
      </c>
      <c r="D29" s="7">
        <f>D26*0.1067</f>
        <v>2786.8701723918921</v>
      </c>
      <c r="E29" s="7">
        <f>E26*0.1067</f>
        <v>2812.8644719632352</v>
      </c>
      <c r="F29" s="7">
        <f>F26*0.1067</f>
        <v>2850.4207331949115</v>
      </c>
      <c r="G29" s="7">
        <f>G26*0.1067</f>
        <v>2876.4150327662528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((('Løntabel 1 okt. 2013'!C26*1.0172*1.0147)))</f>
        <v>26617.679628155118</v>
      </c>
      <c r="D30" s="6">
        <f>((('Løntabel 1 okt. 2013'!D26*1.0172*1.0147)))</f>
        <v>26941.791760077722</v>
      </c>
      <c r="E30" s="6">
        <f>((('Løntabel 1 okt. 2013'!E26*1.0172*1.0147)))</f>
        <v>27166.157475360407</v>
      </c>
      <c r="F30" s="6">
        <f>((('Løntabel 1 okt. 2013'!F26*1.0172*1.0147)))</f>
        <v>27490.269607283008</v>
      </c>
      <c r="G30" s="6">
        <f>((('Løntabel 1 okt. 2013'!G26*1.0172*1.0147)))</f>
        <v>27714.550359689507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1418.7223241806678</v>
      </c>
      <c r="D31" s="7">
        <f>D30*0.0533</f>
        <v>1435.9975008121426</v>
      </c>
      <c r="E31" s="7">
        <f>E30*0.0533</f>
        <v>1447.9561934367098</v>
      </c>
      <c r="F31" s="7">
        <f>F30*0.0533</f>
        <v>1465.2313700681843</v>
      </c>
      <c r="G31" s="7">
        <f>G30*0.0533</f>
        <v>1477.1855341714506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25198.95730397445</v>
      </c>
      <c r="D32" s="7">
        <f>D30-D31</f>
        <v>25505.794259265578</v>
      </c>
      <c r="E32" s="7">
        <f>E30-E31</f>
        <v>25718.201281923699</v>
      </c>
      <c r="F32" s="7">
        <f>F30-F31</f>
        <v>26025.038237214823</v>
      </c>
      <c r="G32" s="7">
        <f>G30-G31</f>
        <v>26237.364825518056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2840.1064163241513</v>
      </c>
      <c r="D33" s="7">
        <f>D30*0.1067</f>
        <v>2874.6891808002929</v>
      </c>
      <c r="E33" s="7">
        <f>E30*0.1067</f>
        <v>2898.6290026209554</v>
      </c>
      <c r="F33" s="7">
        <f>F30*0.1067</f>
        <v>2933.211767097097</v>
      </c>
      <c r="G33" s="7">
        <f>G30*0.1067</f>
        <v>2957.1425233788705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((('Løntabel 1 okt. 2013'!C30*1.0172*1.0147)))</f>
        <v>27057.532438159265</v>
      </c>
      <c r="D34" s="6">
        <f>((('Løntabel 1 okt. 2013'!D30*1.0172*1.0147)))</f>
        <v>27366.308770930671</v>
      </c>
      <c r="E34" s="6">
        <f>((('Løntabel 1 okt. 2013'!E30*1.0172*1.0147)))</f>
        <v>27580.022265611791</v>
      </c>
      <c r="F34" s="6">
        <f>((('Løntabel 1 okt. 2013'!F30*1.0172*1.0147)))</f>
        <v>27888.713635507018</v>
      </c>
      <c r="G34" s="6">
        <f>((('Løntabel 1 okt. 2013'!G30*1.0172*1.0147)))</f>
        <v>28102.512093064332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1442.1664789538888</v>
      </c>
      <c r="D35" s="7">
        <f>D34*0.0533</f>
        <v>1458.6242574906048</v>
      </c>
      <c r="E35" s="7">
        <f>E34*0.0533</f>
        <v>1470.0151867571085</v>
      </c>
      <c r="F35" s="7">
        <f>F34*0.0533</f>
        <v>1486.468436772524</v>
      </c>
      <c r="G35" s="7">
        <f>G34*0.0533</f>
        <v>1497.8638945603288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25615.365959205377</v>
      </c>
      <c r="D36" s="7">
        <f>D34-D35</f>
        <v>25907.684513440065</v>
      </c>
      <c r="E36" s="7">
        <f>E34-E35</f>
        <v>26110.007078854684</v>
      </c>
      <c r="F36" s="7">
        <f>F34-F35</f>
        <v>26402.245198734494</v>
      </c>
      <c r="G36" s="7">
        <f>G34-G35</f>
        <v>26604.648198504001</v>
      </c>
      <c r="O36" t="s">
        <v>51</v>
      </c>
    </row>
    <row r="37" spans="1:15" x14ac:dyDescent="0.2">
      <c r="A37" s="2"/>
      <c r="B37" s="2" t="s">
        <v>10</v>
      </c>
      <c r="C37" s="7">
        <f>C34*0.1067</f>
        <v>2887.0387111515938</v>
      </c>
      <c r="D37" s="7">
        <f>D34*0.1067</f>
        <v>2919.9851458583025</v>
      </c>
      <c r="E37" s="7">
        <f>E34*0.1067</f>
        <v>2942.7883757407781</v>
      </c>
      <c r="F37" s="7">
        <f>F34*0.1067</f>
        <v>2975.7257449085987</v>
      </c>
      <c r="G37" s="7">
        <f>G34*0.1067</f>
        <v>2998.5380403299641</v>
      </c>
      <c r="O37" t="s">
        <v>52</v>
      </c>
    </row>
    <row r="38" spans="1:15" x14ac:dyDescent="0.2">
      <c r="A38" s="4">
        <v>30</v>
      </c>
      <c r="B38" s="5" t="s">
        <v>7</v>
      </c>
      <c r="C38" s="6">
        <f>((('Løntabel 1 okt. 2013'!C34*1.0172*1.0147)))</f>
        <v>27506.911710655531</v>
      </c>
      <c r="D38" s="6">
        <f>((('Løntabel 1 okt. 2013'!D34*1.0172*1.0147)))</f>
        <v>27799.247726885354</v>
      </c>
      <c r="E38" s="6">
        <f>((('Løntabel 1 okt. 2013'!E34*1.0172*1.0147)))</f>
        <v>28001.735501550676</v>
      </c>
      <c r="F38" s="6">
        <f>((('Løntabel 1 okt. 2013'!F34*1.0172*1.0147)))</f>
        <v>28294.060897420972</v>
      </c>
      <c r="G38" s="6">
        <f>((('Løntabel 1 okt. 2013'!G34*1.0172*1.0147)))</f>
        <v>28496.463709210111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1466.1183941779398</v>
      </c>
      <c r="D39" s="7">
        <f>D38*0.0533</f>
        <v>1481.6999038429894</v>
      </c>
      <c r="E39" s="7">
        <f>E38*0.0533</f>
        <v>1492.4925022326511</v>
      </c>
      <c r="F39" s="7">
        <f>F38*0.0533</f>
        <v>1508.0734458325378</v>
      </c>
      <c r="G39" s="7">
        <f>G38*0.0533</f>
        <v>1518.861515700899</v>
      </c>
      <c r="O39" t="s">
        <v>46</v>
      </c>
    </row>
    <row r="40" spans="1:15" x14ac:dyDescent="0.2">
      <c r="A40" s="2"/>
      <c r="B40" s="2" t="s">
        <v>9</v>
      </c>
      <c r="C40" s="7">
        <f>C38-C39</f>
        <v>26040.793316477593</v>
      </c>
      <c r="D40" s="7">
        <f>D38-D39</f>
        <v>26317.547823042365</v>
      </c>
      <c r="E40" s="7">
        <f>E38-E39</f>
        <v>26509.242999318027</v>
      </c>
      <c r="F40" s="7">
        <f>F38-F39</f>
        <v>26785.987451588433</v>
      </c>
      <c r="G40" s="7">
        <f>G38-G39</f>
        <v>26977.602193509214</v>
      </c>
    </row>
    <row r="41" spans="1:15" x14ac:dyDescent="0.2">
      <c r="A41" s="2"/>
      <c r="B41" s="2" t="s">
        <v>10</v>
      </c>
      <c r="C41" s="7">
        <f>C38*0.1067</f>
        <v>2934.9874795269452</v>
      </c>
      <c r="D41" s="7">
        <f>D38*0.1067</f>
        <v>2966.1797324586673</v>
      </c>
      <c r="E41" s="7">
        <f>E38*0.1067</f>
        <v>2987.7851780154574</v>
      </c>
      <c r="F41" s="7">
        <f>F38*0.1067</f>
        <v>3018.9762977548176</v>
      </c>
      <c r="G41" s="7">
        <f>G38*0.1067</f>
        <v>3040.5726777727191</v>
      </c>
    </row>
    <row r="42" spans="1:15" x14ac:dyDescent="0.2">
      <c r="A42" s="4">
        <v>31</v>
      </c>
      <c r="B42" s="5" t="s">
        <v>7</v>
      </c>
      <c r="C42" s="6">
        <f>((('Løntabel 1 okt. 2013'!C38*1.0172*1.0147)))</f>
        <v>27966.486528293874</v>
      </c>
      <c r="D42" s="6">
        <f>((('Løntabel 1 okt. 2013'!D38*1.0172*1.0147)))</f>
        <v>28241.521978860746</v>
      </c>
      <c r="E42" s="6">
        <f>((('Løntabel 1 okt. 2013'!E38*1.0172*1.0147)))</f>
        <v>28431.860062231764</v>
      </c>
      <c r="F42" s="6">
        <f>((('Løntabel 1 okt. 2013'!F38*1.0172*1.0147)))</f>
        <v>28706.895512798634</v>
      </c>
      <c r="G42" s="6">
        <f>((('Løntabel 1 okt. 2013'!G38*1.0172*1.0147)))</f>
        <v>28897.233596169652</v>
      </c>
    </row>
    <row r="43" spans="1:15" x14ac:dyDescent="0.2">
      <c r="A43" s="2"/>
      <c r="B43" s="2" t="s">
        <v>8</v>
      </c>
      <c r="C43" s="7">
        <f>C42*0.0533</f>
        <v>1490.6137319580635</v>
      </c>
      <c r="D43" s="7">
        <f>D42*0.0533</f>
        <v>1505.2731214732778</v>
      </c>
      <c r="E43" s="7">
        <f>E42*0.0533</f>
        <v>1515.4181413169531</v>
      </c>
      <c r="F43" s="7">
        <f>F42*0.0533</f>
        <v>1530.0775308321672</v>
      </c>
      <c r="G43" s="7">
        <f>G42*0.0533</f>
        <v>1540.2225506758425</v>
      </c>
    </row>
    <row r="44" spans="1:15" x14ac:dyDescent="0.2">
      <c r="A44" s="2"/>
      <c r="B44" s="2" t="s">
        <v>9</v>
      </c>
      <c r="C44" s="7">
        <f>C42-C43</f>
        <v>26475.872796335811</v>
      </c>
      <c r="D44" s="7">
        <f>D42-D43</f>
        <v>26736.248857387469</v>
      </c>
      <c r="E44" s="7">
        <f>E42-E43</f>
        <v>26916.441920914811</v>
      </c>
      <c r="F44" s="7">
        <f>F42-F43</f>
        <v>27176.817981966466</v>
      </c>
      <c r="G44" s="7">
        <f>G42-G43</f>
        <v>27357.011045493808</v>
      </c>
    </row>
    <row r="45" spans="1:15" x14ac:dyDescent="0.2">
      <c r="A45" s="2"/>
      <c r="B45" s="2" t="s">
        <v>10</v>
      </c>
      <c r="C45" s="7">
        <f>C42*0.1067</f>
        <v>2984.0241125689563</v>
      </c>
      <c r="D45" s="7">
        <f>D42*0.1067</f>
        <v>3013.3703951444418</v>
      </c>
      <c r="E45" s="7">
        <f>E42*0.1067</f>
        <v>3033.6794686401295</v>
      </c>
      <c r="F45" s="7">
        <f>F42*0.1067</f>
        <v>3063.0257512156145</v>
      </c>
      <c r="G45" s="7">
        <f>G42*0.1067</f>
        <v>3083.3348247113017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((('Løntabel 1 okt. 2013'!C44*1.0172*1.0147)))</f>
        <v>32060.698846563591</v>
      </c>
      <c r="D48" s="6">
        <f>((('Løntabel 1 okt. 2013'!D44*1.0172*1.0147)))</f>
        <v>32154.742130139664</v>
      </c>
      <c r="E48" s="6">
        <f>((('Løntabel 1 okt. 2013'!E44*1.0172*1.0147)))</f>
        <v>32219.813072937024</v>
      </c>
      <c r="F48" s="6">
        <f>((('Løntabel 1 okt. 2013'!F44*1.0172*1.0147)))</f>
        <v>32313.856356513097</v>
      </c>
      <c r="G48" s="6">
        <f>((('Løntabel 1 okt. 2013'!G44*1.0172*1.0147)))</f>
        <v>32379.02288254616</v>
      </c>
    </row>
    <row r="49" spans="1:7" x14ac:dyDescent="0.2">
      <c r="A49" s="2"/>
      <c r="B49" s="2" t="s">
        <v>8</v>
      </c>
      <c r="C49" s="7">
        <f>C48*0.0533</f>
        <v>1708.8352485218395</v>
      </c>
      <c r="D49" s="7">
        <f>D48*0.0533</f>
        <v>1713.8477555364441</v>
      </c>
      <c r="E49" s="7">
        <f>E48*0.0533</f>
        <v>1717.3160367875435</v>
      </c>
      <c r="F49" s="7">
        <f>F48*0.0533</f>
        <v>1722.328543802148</v>
      </c>
      <c r="G49" s="7">
        <f>G48*0.0533</f>
        <v>1725.8019196397104</v>
      </c>
    </row>
    <row r="50" spans="1:7" x14ac:dyDescent="0.2">
      <c r="A50" s="2"/>
      <c r="B50" s="2" t="s">
        <v>9</v>
      </c>
      <c r="C50" s="7">
        <f>C48-C49</f>
        <v>30351.863598041753</v>
      </c>
      <c r="D50" s="7">
        <f>D48-D49</f>
        <v>30440.89437460322</v>
      </c>
      <c r="E50" s="7">
        <f>E48-E49</f>
        <v>30502.497036149482</v>
      </c>
      <c r="F50" s="7">
        <f>F48-F49</f>
        <v>30591.527812710949</v>
      </c>
      <c r="G50" s="7">
        <f>G48-G49</f>
        <v>30653.220962906449</v>
      </c>
    </row>
    <row r="51" spans="1:7" x14ac:dyDescent="0.2">
      <c r="A51" s="2"/>
      <c r="B51" s="2" t="s">
        <v>10</v>
      </c>
      <c r="C51" s="7">
        <f>C48*0.1067</f>
        <v>3420.8765669283353</v>
      </c>
      <c r="D51" s="7">
        <f>D48*0.1067</f>
        <v>3430.9109852859024</v>
      </c>
      <c r="E51" s="7">
        <f>E48*0.1067</f>
        <v>3437.8540548823808</v>
      </c>
      <c r="F51" s="7">
        <f>F48*0.1067</f>
        <v>3447.8884732399474</v>
      </c>
      <c r="G51" s="7">
        <f>G48*0.1067</f>
        <v>3454.8417415676754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activeCell="I35" sqref="I35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3.7109375" customWidth="1"/>
    <col min="10" max="10" width="17" bestFit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69</v>
      </c>
    </row>
    <row r="4" spans="1:10" x14ac:dyDescent="0.2">
      <c r="A4" t="s">
        <v>70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ht="13.5" thickBot="1" x14ac:dyDescent="0.25">
      <c r="A10" s="11"/>
      <c r="B10" s="11"/>
      <c r="C10" s="11"/>
      <c r="D10" s="11"/>
      <c r="E10" s="11"/>
      <c r="F10" s="11"/>
      <c r="G10" s="11"/>
    </row>
    <row r="11" spans="1:10" ht="13.5" thickBot="1" x14ac:dyDescent="0.25">
      <c r="A11" s="2"/>
      <c r="B11" s="3" t="s">
        <v>6</v>
      </c>
      <c r="C11" s="2"/>
      <c r="D11" s="2"/>
      <c r="E11" s="2"/>
      <c r="F11" s="2"/>
      <c r="G11" s="2"/>
      <c r="I11" t="s">
        <v>13</v>
      </c>
      <c r="J11" s="12">
        <v>37</v>
      </c>
    </row>
    <row r="12" spans="1:10" x14ac:dyDescent="0.2">
      <c r="A12" s="4">
        <v>19</v>
      </c>
      <c r="B12" s="5" t="s">
        <v>7</v>
      </c>
      <c r="C12" s="6">
        <v>23341.482523999097</v>
      </c>
      <c r="D12" s="6">
        <v>23723.733052836829</v>
      </c>
      <c r="E12" s="6">
        <v>23988.381231035237</v>
      </c>
      <c r="F12" s="6">
        <v>24370.631759872973</v>
      </c>
      <c r="G12" s="6">
        <v>24635.290660386341</v>
      </c>
    </row>
    <row r="13" spans="1:10" x14ac:dyDescent="0.2">
      <c r="A13" s="2"/>
      <c r="B13" t="s">
        <v>8</v>
      </c>
      <c r="C13" s="7">
        <v>1244.1010185291518</v>
      </c>
      <c r="D13" s="7">
        <v>1264.4749717162031</v>
      </c>
      <c r="E13" s="7">
        <v>1278.5807196141782</v>
      </c>
      <c r="F13" s="7">
        <v>1298.9546728012294</v>
      </c>
      <c r="G13" s="7">
        <v>1313.060992198592</v>
      </c>
    </row>
    <row r="14" spans="1:10" x14ac:dyDescent="0.2">
      <c r="A14" s="2"/>
      <c r="B14" t="s">
        <v>9</v>
      </c>
      <c r="C14" s="7">
        <v>22097.381505469944</v>
      </c>
      <c r="D14" s="7">
        <v>22459.258081120628</v>
      </c>
      <c r="E14" s="7">
        <v>22709.800511421057</v>
      </c>
      <c r="F14" s="7">
        <v>23071.677087071745</v>
      </c>
      <c r="G14" s="7">
        <v>23322.229668187749</v>
      </c>
    </row>
    <row r="15" spans="1:10" x14ac:dyDescent="0.2">
      <c r="A15" s="2"/>
      <c r="B15" t="s">
        <v>10</v>
      </c>
      <c r="C15" s="7">
        <v>2490.5361853107038</v>
      </c>
      <c r="D15" s="7">
        <v>2531.3223167376896</v>
      </c>
      <c r="E15" s="7">
        <v>2559.5602773514597</v>
      </c>
      <c r="F15" s="7">
        <v>2600.3464087784464</v>
      </c>
      <c r="G15" s="7">
        <v>2628.5855134632225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v>25192.615148126253</v>
      </c>
      <c r="D18" s="6">
        <v>25572.50676766962</v>
      </c>
      <c r="E18" s="6">
        <v>25835.55732093683</v>
      </c>
      <c r="F18" s="6">
        <v>26215.448940480197</v>
      </c>
      <c r="G18" s="6">
        <v>26478.402992912637</v>
      </c>
    </row>
    <row r="19" spans="1:16" x14ac:dyDescent="0.2">
      <c r="A19" s="2"/>
      <c r="B19" s="2" t="s">
        <v>8</v>
      </c>
      <c r="C19" s="7">
        <v>1342.7663873951292</v>
      </c>
      <c r="D19" s="7">
        <v>1363.0146107167907</v>
      </c>
      <c r="E19" s="7">
        <v>1377.0352052059332</v>
      </c>
      <c r="F19" s="7">
        <v>1397.2834285275944</v>
      </c>
      <c r="G19" s="7">
        <v>1411.2988795222436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v>23849.848760731125</v>
      </c>
      <c r="D20" s="7">
        <v>24209.492156952831</v>
      </c>
      <c r="E20" s="7">
        <v>24458.522115730899</v>
      </c>
      <c r="F20" s="7">
        <v>24818.165511952604</v>
      </c>
      <c r="G20" s="7">
        <v>25067.104113390393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v>2688.0520363050714</v>
      </c>
      <c r="D21" s="7">
        <v>2728.5864721103485</v>
      </c>
      <c r="E21" s="7">
        <v>2756.6539661439597</v>
      </c>
      <c r="F21" s="7">
        <v>2797.1884019492372</v>
      </c>
      <c r="G21" s="7">
        <v>2825.2455993437784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v>25598.658493892202</v>
      </c>
      <c r="D22" s="6">
        <v>25966.659066128952</v>
      </c>
      <c r="E22" s="6">
        <v>26221.399825290999</v>
      </c>
      <c r="F22" s="6">
        <v>26589.582676882303</v>
      </c>
      <c r="G22" s="6">
        <v>26844.323436044349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v>1364.4084977244545</v>
      </c>
      <c r="D23" s="7">
        <v>1384.0229282246733</v>
      </c>
      <c r="E23" s="7">
        <v>1397.6006106880102</v>
      </c>
      <c r="F23" s="7">
        <v>1417.2247566778267</v>
      </c>
      <c r="G23" s="7">
        <v>1430.8024391411639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v>24234.249996167749</v>
      </c>
      <c r="D24" s="7">
        <v>24582.636137904279</v>
      </c>
      <c r="E24" s="7">
        <v>24823.79921460299</v>
      </c>
      <c r="F24" s="7">
        <v>25172.357920204475</v>
      </c>
      <c r="G24" s="7">
        <v>25413.520996903186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v>2731.3768612982981</v>
      </c>
      <c r="D25" s="7">
        <v>2770.642522355959</v>
      </c>
      <c r="E25" s="7">
        <v>2797.8233613585498</v>
      </c>
      <c r="F25" s="7">
        <v>2837.1084716233418</v>
      </c>
      <c r="G25" s="7">
        <v>2864.2893106259321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v>26014.040976000866</v>
      </c>
      <c r="D26" s="6">
        <v>26369.485717402571</v>
      </c>
      <c r="E26" s="6">
        <v>26615.444900600585</v>
      </c>
      <c r="F26" s="6">
        <v>26970.803863482499</v>
      </c>
      <c r="G26" s="6">
        <v>27216.763046680495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v>1386.5483840208462</v>
      </c>
      <c r="D27" s="7">
        <v>1405.493588737557</v>
      </c>
      <c r="E27" s="7">
        <v>1418.6032132020111</v>
      </c>
      <c r="F27" s="7">
        <v>1437.5438459236173</v>
      </c>
      <c r="G27" s="7">
        <v>1450.6534703880704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v>24627.492591980019</v>
      </c>
      <c r="D28" s="7">
        <v>24963.992128665013</v>
      </c>
      <c r="E28" s="7">
        <v>25196.841687398573</v>
      </c>
      <c r="F28" s="7">
        <v>25533.260017558881</v>
      </c>
      <c r="G28" s="7">
        <v>25766.109576292423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v>2775.6981721392926</v>
      </c>
      <c r="D29" s="7">
        <v>2813.6241260468546</v>
      </c>
      <c r="E29" s="7">
        <v>2839.8679708940826</v>
      </c>
      <c r="F29" s="7">
        <v>2877.7847722335828</v>
      </c>
      <c r="G29" s="7">
        <v>2904.028617080809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v>26873.209352585407</v>
      </c>
      <c r="D30" s="6">
        <v>27200.432960974471</v>
      </c>
      <c r="E30" s="6">
        <v>27426.952587123869</v>
      </c>
      <c r="F30" s="6">
        <v>27754.176195512926</v>
      </c>
      <c r="G30" s="6">
        <v>27980.610043142529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v>1432.3420584928022</v>
      </c>
      <c r="D31" s="7">
        <v>1449.7830768199392</v>
      </c>
      <c r="E31" s="7">
        <v>1461.8565728937022</v>
      </c>
      <c r="F31" s="7">
        <v>1479.297591220839</v>
      </c>
      <c r="G31" s="7">
        <v>1491.3665152994968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v>25440.867294092604</v>
      </c>
      <c r="D32" s="7">
        <v>25750.649884154533</v>
      </c>
      <c r="E32" s="7">
        <v>25965.096014230166</v>
      </c>
      <c r="F32" s="7">
        <v>26274.878604292087</v>
      </c>
      <c r="G32" s="7">
        <v>26489.243527843031</v>
      </c>
      <c r="O32" s="16" t="s">
        <v>48</v>
      </c>
    </row>
    <row r="33" spans="1:15" x14ac:dyDescent="0.2">
      <c r="A33" s="2"/>
      <c r="B33" s="2" t="s">
        <v>10</v>
      </c>
      <c r="C33" s="7">
        <v>2867.3714379208632</v>
      </c>
      <c r="D33" s="7">
        <v>2902.286196935976</v>
      </c>
      <c r="E33" s="7">
        <v>2926.4558410461168</v>
      </c>
      <c r="F33" s="7">
        <v>2961.3706000612292</v>
      </c>
      <c r="G33" s="7">
        <v>2985.5310916033081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v>27317.284749565595</v>
      </c>
      <c r="D34" s="6">
        <v>27629.025335131606</v>
      </c>
      <c r="E34" s="6">
        <v>27844.790479361665</v>
      </c>
      <c r="F34" s="6">
        <v>28156.445286407888</v>
      </c>
      <c r="G34" s="6">
        <v>28372.29620915775</v>
      </c>
      <c r="O34" s="16" t="s">
        <v>50</v>
      </c>
    </row>
    <row r="35" spans="1:15" x14ac:dyDescent="0.2">
      <c r="A35" s="2"/>
      <c r="B35" s="2" t="s">
        <v>8</v>
      </c>
      <c r="C35" s="7">
        <v>1456.0112771518461</v>
      </c>
      <c r="D35" s="7">
        <v>1472.6270503625146</v>
      </c>
      <c r="E35" s="7">
        <v>1484.1273325499767</v>
      </c>
      <c r="F35" s="7">
        <v>1500.7385337655405</v>
      </c>
      <c r="G35" s="7">
        <v>1512.2433879481082</v>
      </c>
      <c r="O35" s="16" t="s">
        <v>63</v>
      </c>
    </row>
    <row r="36" spans="1:15" x14ac:dyDescent="0.2">
      <c r="A36" s="2"/>
      <c r="B36" s="2" t="s">
        <v>9</v>
      </c>
      <c r="C36" s="7">
        <v>25861.273472413748</v>
      </c>
      <c r="D36" s="7">
        <v>26156.398284769093</v>
      </c>
      <c r="E36" s="7">
        <v>26360.66314681169</v>
      </c>
      <c r="F36" s="7">
        <v>26655.706752642349</v>
      </c>
      <c r="G36" s="7">
        <v>26860.052821209643</v>
      </c>
      <c r="O36" t="s">
        <v>51</v>
      </c>
    </row>
    <row r="37" spans="1:15" x14ac:dyDescent="0.2">
      <c r="A37" s="2"/>
      <c r="B37" s="2" t="s">
        <v>10</v>
      </c>
      <c r="C37" s="7">
        <v>2914.7542827786492</v>
      </c>
      <c r="D37" s="7">
        <v>2948.0170032585424</v>
      </c>
      <c r="E37" s="7">
        <v>2971.0391441478896</v>
      </c>
      <c r="F37" s="7">
        <v>3004.2927120597219</v>
      </c>
      <c r="G37" s="7">
        <v>3027.3240055171318</v>
      </c>
      <c r="O37" t="s">
        <v>52</v>
      </c>
    </row>
    <row r="38" spans="1:15" x14ac:dyDescent="0.2">
      <c r="A38" s="4">
        <v>30</v>
      </c>
      <c r="B38" s="5" t="s">
        <v>7</v>
      </c>
      <c r="C38" s="6">
        <v>27770.978063077826</v>
      </c>
      <c r="D38" s="6">
        <v>28066.120505063456</v>
      </c>
      <c r="E38" s="6">
        <v>28270.552162365566</v>
      </c>
      <c r="F38" s="6">
        <v>28565.683882036214</v>
      </c>
      <c r="G38" s="6">
        <v>28770.029760818528</v>
      </c>
      <c r="O38" s="2" t="s">
        <v>41</v>
      </c>
    </row>
    <row r="39" spans="1:15" x14ac:dyDescent="0.2">
      <c r="A39" s="2"/>
      <c r="B39" s="2" t="s">
        <v>8</v>
      </c>
      <c r="C39" s="7">
        <v>1480.1931307620482</v>
      </c>
      <c r="D39" s="7">
        <v>1495.9242229198821</v>
      </c>
      <c r="E39" s="7">
        <v>1506.8204302540846</v>
      </c>
      <c r="F39" s="7">
        <v>1522.5509509125302</v>
      </c>
      <c r="G39" s="7">
        <v>1533.4425862516275</v>
      </c>
      <c r="O39" t="s">
        <v>46</v>
      </c>
    </row>
    <row r="40" spans="1:15" x14ac:dyDescent="0.2">
      <c r="A40" s="2"/>
      <c r="B40" s="2" t="s">
        <v>9</v>
      </c>
      <c r="C40" s="7">
        <v>26290.784932315779</v>
      </c>
      <c r="D40" s="7">
        <v>26570.196282143574</v>
      </c>
      <c r="E40" s="7">
        <v>26763.731732111482</v>
      </c>
      <c r="F40" s="7">
        <v>27043.132931123684</v>
      </c>
      <c r="G40" s="7">
        <v>27236.587174566899</v>
      </c>
    </row>
    <row r="41" spans="1:15" x14ac:dyDescent="0.2">
      <c r="A41" s="2"/>
      <c r="B41" s="2" t="s">
        <v>10</v>
      </c>
      <c r="C41" s="7">
        <v>2963.1633593304041</v>
      </c>
      <c r="D41" s="7">
        <v>2994.6550578902707</v>
      </c>
      <c r="E41" s="7">
        <v>3016.4679157244059</v>
      </c>
      <c r="F41" s="7">
        <v>3047.9584702132643</v>
      </c>
      <c r="G41" s="7">
        <v>3069.7621754793372</v>
      </c>
    </row>
    <row r="42" spans="1:15" x14ac:dyDescent="0.2">
      <c r="A42" s="4">
        <v>31</v>
      </c>
      <c r="B42" s="5" t="s">
        <v>7</v>
      </c>
      <c r="C42" s="6">
        <v>28234.964798965495</v>
      </c>
      <c r="D42" s="6">
        <v>28512.640589857812</v>
      </c>
      <c r="E42" s="6">
        <v>28704.805918829192</v>
      </c>
      <c r="F42" s="6">
        <v>28982.481709721502</v>
      </c>
      <c r="G42" s="6">
        <v>29174.647038692881</v>
      </c>
    </row>
    <row r="43" spans="1:15" x14ac:dyDescent="0.2">
      <c r="A43" s="2"/>
      <c r="B43" s="2" t="s">
        <v>8</v>
      </c>
      <c r="C43" s="7">
        <v>1504.9236237848609</v>
      </c>
      <c r="D43" s="7">
        <v>1519.7237434394215</v>
      </c>
      <c r="E43" s="7">
        <v>1529.966155473596</v>
      </c>
      <c r="F43" s="7">
        <v>1544.7662751281559</v>
      </c>
      <c r="G43" s="7">
        <v>1555.0086871623305</v>
      </c>
    </row>
    <row r="44" spans="1:15" x14ac:dyDescent="0.2">
      <c r="A44" s="2"/>
      <c r="B44" s="2" t="s">
        <v>9</v>
      </c>
      <c r="C44" s="7">
        <v>26730.041175180635</v>
      </c>
      <c r="D44" s="7">
        <v>26992.916846418389</v>
      </c>
      <c r="E44" s="7">
        <v>27174.839763355594</v>
      </c>
      <c r="F44" s="7">
        <v>27437.715434593345</v>
      </c>
      <c r="G44" s="7">
        <v>27619.63835153055</v>
      </c>
    </row>
    <row r="45" spans="1:15" x14ac:dyDescent="0.2">
      <c r="A45" s="2"/>
      <c r="B45" s="2" t="s">
        <v>10</v>
      </c>
      <c r="C45" s="7">
        <v>3012.6707440496184</v>
      </c>
      <c r="D45" s="7">
        <v>3042.2987509378286</v>
      </c>
      <c r="E45" s="7">
        <v>3062.8027915390749</v>
      </c>
      <c r="F45" s="7">
        <v>3092.4307984272841</v>
      </c>
      <c r="G45" s="7">
        <v>3112.9348390285304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v>32368.481555490602</v>
      </c>
      <c r="D48" s="6">
        <v>32463.427654589006</v>
      </c>
      <c r="E48" s="6">
        <v>32529.123278437222</v>
      </c>
      <c r="F48" s="6">
        <v>32624.069377535623</v>
      </c>
      <c r="G48" s="6">
        <v>32689.861502218606</v>
      </c>
    </row>
    <row r="49" spans="1:7" x14ac:dyDescent="0.2">
      <c r="A49" s="2"/>
      <c r="B49" s="2" t="s">
        <v>8</v>
      </c>
      <c r="C49" s="7">
        <v>1725.2400669076492</v>
      </c>
      <c r="D49" s="7">
        <v>1730.300693989594</v>
      </c>
      <c r="E49" s="7">
        <v>1733.802270740704</v>
      </c>
      <c r="F49" s="7">
        <v>1738.8628978226486</v>
      </c>
      <c r="G49" s="7">
        <v>1742.3696180682516</v>
      </c>
    </row>
    <row r="50" spans="1:7" x14ac:dyDescent="0.2">
      <c r="A50" s="2"/>
      <c r="B50" s="2" t="s">
        <v>9</v>
      </c>
      <c r="C50" s="7">
        <v>30643.241488582953</v>
      </c>
      <c r="D50" s="7">
        <v>30733.126960599413</v>
      </c>
      <c r="E50" s="7">
        <v>30795.321007696519</v>
      </c>
      <c r="F50" s="7">
        <v>30885.206479712975</v>
      </c>
      <c r="G50" s="7">
        <v>30947.491884150353</v>
      </c>
    </row>
    <row r="51" spans="1:7" x14ac:dyDescent="0.2">
      <c r="A51" s="2"/>
      <c r="B51" s="2" t="s">
        <v>10</v>
      </c>
      <c r="C51" s="7">
        <v>3453.7169819708474</v>
      </c>
      <c r="D51" s="7">
        <v>3463.8477307446469</v>
      </c>
      <c r="E51" s="7">
        <v>3470.8574538092516</v>
      </c>
      <c r="F51" s="7">
        <v>3480.9882025830511</v>
      </c>
      <c r="G51" s="7">
        <v>3488.0082222867254</v>
      </c>
    </row>
  </sheetData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12" sqref="C12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5" width="10.28515625" bestFit="1" customWidth="1"/>
  </cols>
  <sheetData>
    <row r="1" spans="1:15" x14ac:dyDescent="0.2">
      <c r="A1" s="3" t="s">
        <v>68</v>
      </c>
    </row>
    <row r="2" spans="1:15" x14ac:dyDescent="0.2">
      <c r="A2" t="s">
        <v>71</v>
      </c>
    </row>
    <row r="4" spans="1:15" x14ac:dyDescent="0.2">
      <c r="A4" t="s">
        <v>73</v>
      </c>
    </row>
    <row r="6" spans="1:15" x14ac:dyDescent="0.2">
      <c r="A6" t="s">
        <v>14</v>
      </c>
    </row>
    <row r="7" spans="1:15" x14ac:dyDescent="0.2">
      <c r="K7">
        <v>23341.482523999097</v>
      </c>
      <c r="L7">
        <v>23723.733052836829</v>
      </c>
      <c r="M7">
        <v>23988.381231035237</v>
      </c>
      <c r="N7">
        <v>24370.631759872973</v>
      </c>
      <c r="O7">
        <v>24635.290660386341</v>
      </c>
    </row>
    <row r="8" spans="1:15" x14ac:dyDescent="0.2">
      <c r="H8" s="22"/>
      <c r="K8" s="23">
        <f>(C12-K7)/K7*100</f>
        <v>0.22000000000001532</v>
      </c>
      <c r="L8" s="23">
        <f t="shared" ref="L8:O8" si="0">(D12-L7)/L7*100</f>
        <v>0.21997780470274075</v>
      </c>
      <c r="M8" s="23">
        <f t="shared" si="0"/>
        <v>0.21997636462644846</v>
      </c>
      <c r="N8" s="23">
        <f t="shared" si="0"/>
        <v>0.21999999999999884</v>
      </c>
      <c r="O8" s="23">
        <f t="shared" si="0"/>
        <v>0.22000000000000069</v>
      </c>
    </row>
    <row r="9" spans="1:15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5" s="10" customFormat="1" x14ac:dyDescent="0.2">
      <c r="A10" s="11"/>
      <c r="B10" s="11"/>
      <c r="C10" s="11"/>
      <c r="D10" s="11"/>
      <c r="E10" s="11"/>
      <c r="F10" s="11"/>
      <c r="G10" s="11"/>
    </row>
    <row r="11" spans="1:15" x14ac:dyDescent="0.2">
      <c r="A11" s="2"/>
      <c r="B11" s="3" t="s">
        <v>6</v>
      </c>
      <c r="C11" s="2"/>
      <c r="D11" s="2"/>
      <c r="E11" s="2"/>
      <c r="F11" s="2"/>
      <c r="G11" s="2"/>
    </row>
    <row r="12" spans="1:15" x14ac:dyDescent="0.2">
      <c r="A12" s="4">
        <v>19</v>
      </c>
      <c r="B12" s="5" t="s">
        <v>7</v>
      </c>
      <c r="C12" s="6">
        <v>23392.833785551898</v>
      </c>
      <c r="D12" s="6">
        <v>23775.919999999998</v>
      </c>
      <c r="E12" s="6">
        <v>24041.15</v>
      </c>
      <c r="F12" s="6">
        <v>24424.247149744693</v>
      </c>
      <c r="G12" s="6">
        <v>24689.488299839191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5" x14ac:dyDescent="0.2">
      <c r="A13" s="2"/>
      <c r="B13" t="s">
        <v>8</v>
      </c>
      <c r="C13" s="7">
        <f>C12*0.0533</f>
        <v>1246.8380407699162</v>
      </c>
      <c r="D13" s="7">
        <f>D12*0.0533</f>
        <v>1267.2565359999999</v>
      </c>
      <c r="E13" s="7">
        <f>E12*0.0533</f>
        <v>1281.3932950000001</v>
      </c>
      <c r="F13" s="7">
        <f>F12*0.0533</f>
        <v>1301.8123730813923</v>
      </c>
      <c r="G13" s="7">
        <f>G12*0.0533</f>
        <v>1315.9497263814289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5" x14ac:dyDescent="0.2">
      <c r="A14" s="2"/>
      <c r="B14" t="s">
        <v>9</v>
      </c>
      <c r="C14" s="7">
        <f>C12-C13</f>
        <v>22145.995744781983</v>
      </c>
      <c r="D14" s="7">
        <f>D12-D13</f>
        <v>22508.663463999997</v>
      </c>
      <c r="E14" s="7">
        <f>E12-E13</f>
        <v>22759.756705</v>
      </c>
      <c r="F14" s="7">
        <f>F12-F13</f>
        <v>23122.4347766633</v>
      </c>
      <c r="G14" s="7">
        <f>G12-G13</f>
        <v>23373.538573457761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5" x14ac:dyDescent="0.2">
      <c r="A15" s="2"/>
      <c r="B15" t="s">
        <v>10</v>
      </c>
      <c r="C15" s="7">
        <f>C12*0.1067</f>
        <v>2496.0153649183876</v>
      </c>
      <c r="D15" s="7">
        <f>D12*0.1067</f>
        <v>2536.890664</v>
      </c>
      <c r="E15" s="7">
        <f>E12*0.1067</f>
        <v>2565.1907050000004</v>
      </c>
      <c r="F15" s="7">
        <f>F12*0.1067</f>
        <v>2606.0671708777591</v>
      </c>
      <c r="G15" s="7">
        <f>G12*0.1067</f>
        <v>2634.3684015928416</v>
      </c>
      <c r="I15" s="2"/>
      <c r="J15" s="15"/>
      <c r="K15" s="2"/>
      <c r="O15">
        <f>C12/37</f>
        <v>632.23875096086215</v>
      </c>
    </row>
    <row r="16" spans="1:15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v>25248.038901452132</v>
      </c>
      <c r="D18" s="6">
        <v>25628.766282558492</v>
      </c>
      <c r="E18" s="6">
        <v>25892.395547042892</v>
      </c>
      <c r="F18" s="6">
        <v>26273.122928149252</v>
      </c>
      <c r="G18" s="6">
        <v>26536.65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C18*0.0533</f>
        <v>1345.7204734473987</v>
      </c>
      <c r="D19" s="7">
        <f>D18*0.0533</f>
        <v>1366.0132428603677</v>
      </c>
      <c r="E19" s="7">
        <f>E18*0.0533</f>
        <v>1380.0646826573861</v>
      </c>
      <c r="F19" s="7">
        <f>F18*0.0533</f>
        <v>1400.3574520703551</v>
      </c>
      <c r="G19" s="7">
        <f>G18*0.0533</f>
        <v>1414.4034450000001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23902.318428004732</v>
      </c>
      <c r="D20" s="7">
        <f>D18-D19</f>
        <v>24262.753039698124</v>
      </c>
      <c r="E20" s="7">
        <f>E18-E19</f>
        <v>24512.330864385505</v>
      </c>
      <c r="F20" s="7">
        <f>F18-F19</f>
        <v>24872.765476078897</v>
      </c>
      <c r="G20" s="7">
        <f>G18-G19</f>
        <v>25122.246555000002</v>
      </c>
      <c r="I20" s="14"/>
      <c r="K20" s="2"/>
      <c r="L20" s="2"/>
    </row>
    <row r="21" spans="1:12" x14ac:dyDescent="0.2">
      <c r="A21" s="2"/>
      <c r="B21" s="2" t="s">
        <v>10</v>
      </c>
      <c r="C21" s="7">
        <f>C18*0.1067</f>
        <v>2693.9657507849424</v>
      </c>
      <c r="D21" s="7">
        <f>D18*0.1067</f>
        <v>2734.589362348991</v>
      </c>
      <c r="E21" s="7">
        <f>E18*0.1067</f>
        <v>2762.7186048694766</v>
      </c>
      <c r="F21" s="7">
        <f>F18*0.1067</f>
        <v>2803.3422164335252</v>
      </c>
      <c r="G21" s="7">
        <f>G18*0.1067</f>
        <v>2831.4605550000001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v>25654.975542578766</v>
      </c>
      <c r="D23" s="6">
        <v>26023.785716074435</v>
      </c>
      <c r="E23" s="6">
        <v>26279.086904906639</v>
      </c>
      <c r="F23" s="6">
        <v>26648.09</v>
      </c>
      <c r="G23" s="6">
        <v>26903.380947603648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C23*0.0533</f>
        <v>1367.4101964194483</v>
      </c>
      <c r="D24" s="7">
        <f>D23*0.0533</f>
        <v>1387.0677786667675</v>
      </c>
      <c r="E24" s="7">
        <f>E23*0.0533</f>
        <v>1400.6753320315238</v>
      </c>
      <c r="F24" s="7">
        <f>F23*0.0533</f>
        <v>1420.3431969999999</v>
      </c>
      <c r="G24" s="7">
        <f>G23*0.0533</f>
        <v>1433.9502045072745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24287.565346159317</v>
      </c>
      <c r="D25" s="7">
        <f>D23-D24</f>
        <v>24636.717937407666</v>
      </c>
      <c r="E25" s="7">
        <f>E23-E24</f>
        <v>24878.411572875113</v>
      </c>
      <c r="F25" s="7">
        <f>F23-F24</f>
        <v>25227.746803000002</v>
      </c>
      <c r="G25" s="7">
        <f>G23-G24</f>
        <v>25469.430743096374</v>
      </c>
      <c r="I25" s="8"/>
      <c r="L25" s="16"/>
    </row>
    <row r="26" spans="1:12" x14ac:dyDescent="0.2">
      <c r="A26" s="2"/>
      <c r="B26" s="2" t="s">
        <v>10</v>
      </c>
      <c r="C26" s="7">
        <f>C23*0.1067</f>
        <v>2737.3858903931546</v>
      </c>
      <c r="D26" s="7">
        <f>D23*0.1067</f>
        <v>2776.7379359051424</v>
      </c>
      <c r="E26" s="7">
        <f>E23*0.1067</f>
        <v>2803.9785727535386</v>
      </c>
      <c r="F26" s="7">
        <f>F23*0.1067</f>
        <v>2843.3512030000002</v>
      </c>
      <c r="G26" s="7">
        <f>G23*0.1067</f>
        <v>2870.5907471093092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v>26071.271866148069</v>
      </c>
      <c r="D28" s="6">
        <v>26427.498585980855</v>
      </c>
      <c r="E28" s="6">
        <v>26673.99</v>
      </c>
      <c r="F28" s="6">
        <v>27030.139631982162</v>
      </c>
      <c r="G28" s="6">
        <v>27276.639925383191</v>
      </c>
      <c r="L28" s="16" t="s">
        <v>48</v>
      </c>
    </row>
    <row r="29" spans="1:12" x14ac:dyDescent="0.2">
      <c r="A29" s="2"/>
      <c r="B29" s="2" t="s">
        <v>8</v>
      </c>
      <c r="C29" s="7">
        <f>C28*0.0533</f>
        <v>1389.598790465692</v>
      </c>
      <c r="D29" s="7">
        <f>D28*0.0533</f>
        <v>1408.5856746327795</v>
      </c>
      <c r="E29" s="7">
        <f>E28*0.0533</f>
        <v>1421.723667</v>
      </c>
      <c r="F29" s="7">
        <f>F28*0.0533</f>
        <v>1440.7064423846491</v>
      </c>
      <c r="G29" s="7">
        <f>G28*0.0533</f>
        <v>1453.8449080229241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24681.673075682378</v>
      </c>
      <c r="D30" s="7">
        <f>D28-D29</f>
        <v>25018.912911348074</v>
      </c>
      <c r="E30" s="7">
        <f>E28-E29</f>
        <v>25252.266333000003</v>
      </c>
      <c r="F30" s="7">
        <f>F28-F29</f>
        <v>25589.433189597512</v>
      </c>
      <c r="G30" s="7">
        <f>G28-G29</f>
        <v>25822.795017360266</v>
      </c>
      <c r="L30" s="16" t="s">
        <v>50</v>
      </c>
    </row>
    <row r="31" spans="1:12" x14ac:dyDescent="0.2">
      <c r="A31" s="2"/>
      <c r="B31" s="2" t="s">
        <v>10</v>
      </c>
      <c r="C31" s="7">
        <f>C28*0.1067</f>
        <v>2781.8047081179989</v>
      </c>
      <c r="D31" s="7">
        <f>D28*0.1067</f>
        <v>2819.8140991241571</v>
      </c>
      <c r="E31" s="7">
        <f>E28*0.1067</f>
        <v>2846.1147330000003</v>
      </c>
      <c r="F31" s="7">
        <f>F28*0.1067</f>
        <v>2884.1158987324966</v>
      </c>
      <c r="G31" s="7">
        <f>G28*0.1067</f>
        <v>2910.4174800383867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v>26932.330413161093</v>
      </c>
      <c r="D33" s="6">
        <v>27260.273913488614</v>
      </c>
      <c r="E33" s="6">
        <v>27487.291882815542</v>
      </c>
      <c r="F33" s="6">
        <v>27815.235383143056</v>
      </c>
      <c r="G33" s="6">
        <v>28042.167385237441</v>
      </c>
      <c r="L33" t="s">
        <v>52</v>
      </c>
    </row>
    <row r="34" spans="1:12" x14ac:dyDescent="0.2">
      <c r="A34" s="2"/>
      <c r="B34" s="2" t="s">
        <v>8</v>
      </c>
      <c r="C34" s="7">
        <f>C33*0.0533</f>
        <v>1435.4932110214863</v>
      </c>
      <c r="D34" s="7">
        <f>D33*0.0533</f>
        <v>1452.9725995889432</v>
      </c>
      <c r="E34" s="7">
        <f>E33*0.0533</f>
        <v>1465.0726573540683</v>
      </c>
      <c r="F34" s="7">
        <f>F33*0.0533</f>
        <v>1482.552045921525</v>
      </c>
      <c r="G34" s="7">
        <f>G33*0.0533</f>
        <v>1494.6475216331555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25496.837202139606</v>
      </c>
      <c r="D35" s="7">
        <f>D33-D34</f>
        <v>25807.301313899672</v>
      </c>
      <c r="E35" s="7">
        <f>E33-E34</f>
        <v>26022.219225461475</v>
      </c>
      <c r="F35" s="7">
        <f>F33-F34</f>
        <v>26332.68333722153</v>
      </c>
      <c r="G35" s="7">
        <f>G33-G34</f>
        <v>26547.519863604284</v>
      </c>
      <c r="L35" t="s">
        <v>46</v>
      </c>
    </row>
    <row r="36" spans="1:12" x14ac:dyDescent="0.2">
      <c r="A36" s="2"/>
      <c r="B36" s="2" t="s">
        <v>10</v>
      </c>
      <c r="C36" s="7">
        <f>C33*0.1067</f>
        <v>2873.6796550842887</v>
      </c>
      <c r="D36" s="7">
        <f>D33*0.1067</f>
        <v>2908.6712265692354</v>
      </c>
      <c r="E36" s="7">
        <f>E33*0.1067</f>
        <v>2932.8940438964182</v>
      </c>
      <c r="F36" s="7">
        <f>F33*0.1067</f>
        <v>2967.885615381364</v>
      </c>
      <c r="G36" s="7">
        <f>G33*0.1067</f>
        <v>2992.0992600048348</v>
      </c>
    </row>
    <row r="37" spans="1:12" x14ac:dyDescent="0.2">
      <c r="A37" s="4">
        <v>29</v>
      </c>
      <c r="B37" s="5" t="s">
        <v>7</v>
      </c>
      <c r="C37" s="6">
        <v>27377.382776014638</v>
      </c>
      <c r="D37" s="6">
        <v>27689.809190868895</v>
      </c>
      <c r="E37" s="6">
        <v>27906.049018416259</v>
      </c>
      <c r="F37" s="6">
        <v>28218.389466037985</v>
      </c>
      <c r="G37" s="6">
        <v>28434.715260817895</v>
      </c>
    </row>
    <row r="38" spans="1:12" x14ac:dyDescent="0.2">
      <c r="A38" s="2"/>
      <c r="B38" s="2" t="s">
        <v>8</v>
      </c>
      <c r="C38" s="7">
        <f>C37*0.0533</f>
        <v>1459.2145019615803</v>
      </c>
      <c r="D38" s="7">
        <f>D37*0.0533</f>
        <v>1475.8668298733121</v>
      </c>
      <c r="E38" s="7">
        <f>E37*0.0533</f>
        <v>1487.3924126815866</v>
      </c>
      <c r="F38" s="7">
        <f>F37*0.0533</f>
        <v>1504.0401585398247</v>
      </c>
      <c r="G38" s="7">
        <f>G37*0.0533</f>
        <v>1515.5703234015939</v>
      </c>
    </row>
    <row r="39" spans="1:12" x14ac:dyDescent="0.2">
      <c r="A39" s="2"/>
      <c r="B39" s="2" t="s">
        <v>9</v>
      </c>
      <c r="C39" s="7">
        <f>C37-C38</f>
        <v>25918.168274053056</v>
      </c>
      <c r="D39" s="7">
        <f>D37-D38</f>
        <v>26213.942360995581</v>
      </c>
      <c r="E39" s="7">
        <f>E37-E38</f>
        <v>26418.656605734672</v>
      </c>
      <c r="F39" s="7">
        <f>F37-F38</f>
        <v>26714.34930749816</v>
      </c>
      <c r="G39" s="7">
        <f>G37-G38</f>
        <v>26919.144937416302</v>
      </c>
    </row>
    <row r="40" spans="1:12" x14ac:dyDescent="0.2">
      <c r="A40" s="2"/>
      <c r="B40" s="2" t="s">
        <v>10</v>
      </c>
      <c r="C40" s="7">
        <f>C37*0.1067</f>
        <v>2921.1667422007617</v>
      </c>
      <c r="D40" s="7">
        <f>D37*0.1067</f>
        <v>2954.5026406657112</v>
      </c>
      <c r="E40" s="7">
        <f>E37*0.1067</f>
        <v>2977.5754302650148</v>
      </c>
      <c r="F40" s="7">
        <f>F37*0.1067</f>
        <v>3010.9021560262531</v>
      </c>
      <c r="G40" s="7">
        <f>G37*0.1067</f>
        <v>3033.9841183292697</v>
      </c>
    </row>
    <row r="41" spans="1:12" x14ac:dyDescent="0.2">
      <c r="A41" s="4">
        <v>30</v>
      </c>
      <c r="B41" s="5" t="s">
        <v>7</v>
      </c>
      <c r="C41" s="6">
        <v>27832.080000000002</v>
      </c>
      <c r="D41" s="6">
        <v>28127.865970174596</v>
      </c>
      <c r="E41" s="6">
        <v>28332.747377122771</v>
      </c>
      <c r="F41" s="6">
        <v>28628.528386576694</v>
      </c>
      <c r="G41" s="6">
        <v>28833.32382629233</v>
      </c>
    </row>
    <row r="42" spans="1:12" x14ac:dyDescent="0.2">
      <c r="A42" s="2"/>
      <c r="B42" s="2" t="s">
        <v>8</v>
      </c>
      <c r="C42" s="7">
        <f>C41*0.0533</f>
        <v>1483.4498640000002</v>
      </c>
      <c r="D42" s="7">
        <f>D41*0.0533</f>
        <v>1499.2152562103061</v>
      </c>
      <c r="E42" s="7">
        <f>E41*0.0533</f>
        <v>1510.1354352006438</v>
      </c>
      <c r="F42" s="7">
        <f>F41*0.0533</f>
        <v>1525.9005630045378</v>
      </c>
      <c r="G42" s="7">
        <f>G41*0.0533</f>
        <v>1536.8161599413811</v>
      </c>
    </row>
    <row r="43" spans="1:12" x14ac:dyDescent="0.2">
      <c r="A43" s="2"/>
      <c r="B43" s="2" t="s">
        <v>9</v>
      </c>
      <c r="C43" s="7">
        <f>C41-C42</f>
        <v>26348.630136</v>
      </c>
      <c r="D43" s="7">
        <f>D41-D42</f>
        <v>26628.650713964289</v>
      </c>
      <c r="E43" s="7">
        <f>E41-E42</f>
        <v>26822.611941922129</v>
      </c>
      <c r="F43" s="7">
        <f>F41-F42</f>
        <v>27102.627823572155</v>
      </c>
      <c r="G43" s="7">
        <f>G41-G42</f>
        <v>27296.50766635095</v>
      </c>
    </row>
    <row r="44" spans="1:12" x14ac:dyDescent="0.2">
      <c r="A44" s="2"/>
      <c r="B44" s="2" t="s">
        <v>10</v>
      </c>
      <c r="C44" s="7">
        <f>C41*0.1067</f>
        <v>2969.6829360000002</v>
      </c>
      <c r="D44" s="7">
        <f>D41*0.1067</f>
        <v>3001.2432990176294</v>
      </c>
      <c r="E44" s="7">
        <f>E41*0.1067</f>
        <v>3023.1041451389997</v>
      </c>
      <c r="F44" s="7">
        <f>F41*0.1067</f>
        <v>3054.6639788477332</v>
      </c>
      <c r="G44" s="7">
        <f>G41*0.1067</f>
        <v>3076.5156522653915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v>28297.08172152322</v>
      </c>
      <c r="D46" s="6">
        <v>28575.368399155497</v>
      </c>
      <c r="E46" s="6">
        <v>28767.956491850615</v>
      </c>
      <c r="F46" s="6">
        <v>29046.243169482888</v>
      </c>
      <c r="G46" s="6">
        <v>29238.831262178006</v>
      </c>
    </row>
    <row r="47" spans="1:12" x14ac:dyDescent="0.2">
      <c r="A47" s="2"/>
      <c r="B47" s="2" t="s">
        <v>8</v>
      </c>
      <c r="C47" s="7">
        <f>C46*0.0533</f>
        <v>1508.2344557571876</v>
      </c>
      <c r="D47" s="7">
        <f>D46*0.0533</f>
        <v>1523.0671356749881</v>
      </c>
      <c r="E47" s="7">
        <f>E46*0.0533</f>
        <v>1533.3320810156379</v>
      </c>
      <c r="F47" s="7">
        <f>F46*0.0533</f>
        <v>1548.1647609334379</v>
      </c>
      <c r="G47" s="7">
        <f>G46*0.0533</f>
        <v>1558.4297062740877</v>
      </c>
    </row>
    <row r="48" spans="1:12" x14ac:dyDescent="0.2">
      <c r="A48" s="2"/>
      <c r="B48" s="2" t="s">
        <v>9</v>
      </c>
      <c r="C48" s="7">
        <f>C46-C47</f>
        <v>26788.847265766031</v>
      </c>
      <c r="D48" s="7">
        <f>D46-D47</f>
        <v>27052.301263480509</v>
      </c>
      <c r="E48" s="7">
        <f>E46-E47</f>
        <v>27234.624410834978</v>
      </c>
      <c r="F48" s="7">
        <f>F46-F47</f>
        <v>27498.078408549449</v>
      </c>
      <c r="G48" s="7">
        <f>G46-G47</f>
        <v>27680.401555903918</v>
      </c>
    </row>
    <row r="49" spans="1:7" x14ac:dyDescent="0.2">
      <c r="A49" s="2"/>
      <c r="B49" s="2" t="s">
        <v>10</v>
      </c>
      <c r="C49" s="7">
        <f>C46*0.1067</f>
        <v>3019.2986196865277</v>
      </c>
      <c r="D49" s="7">
        <f>D46*0.1067</f>
        <v>3048.9918081898918</v>
      </c>
      <c r="E49" s="7">
        <f>E46*0.1067</f>
        <v>3069.5409576804609</v>
      </c>
      <c r="F49" s="7">
        <f>F46*0.1067</f>
        <v>3099.2341461838241</v>
      </c>
      <c r="G49" s="7">
        <f>G46*0.1067</f>
        <v>3119.7832956743932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v>32439.69221491268</v>
      </c>
      <c r="D52" s="6">
        <v>32534.847195429102</v>
      </c>
      <c r="E52" s="6">
        <v>32600.68</v>
      </c>
      <c r="F52" s="6">
        <v>32695.842330166201</v>
      </c>
      <c r="G52" s="6">
        <v>32761.779197523487</v>
      </c>
    </row>
    <row r="53" spans="1:7" x14ac:dyDescent="0.2">
      <c r="A53" s="2"/>
      <c r="B53" s="2" t="s">
        <v>8</v>
      </c>
      <c r="C53" s="7">
        <f>C52*0.0533</f>
        <v>1729.0355950548458</v>
      </c>
      <c r="D53" s="7">
        <f>D52*0.0533</f>
        <v>1734.1073555163712</v>
      </c>
      <c r="E53" s="7">
        <f>E52*0.0533</f>
        <v>1737.6162440000001</v>
      </c>
      <c r="F53" s="7">
        <f>F52*0.0533</f>
        <v>1742.6883961978585</v>
      </c>
      <c r="G53" s="7">
        <f>G52*0.0533</f>
        <v>1746.2028312280017</v>
      </c>
    </row>
    <row r="54" spans="1:7" x14ac:dyDescent="0.2">
      <c r="A54" s="2"/>
      <c r="B54" s="2" t="s">
        <v>9</v>
      </c>
      <c r="C54" s="7">
        <f>C52-C53</f>
        <v>30710.656619857833</v>
      </c>
      <c r="D54" s="7">
        <f>D52-D53</f>
        <v>30800.739839912731</v>
      </c>
      <c r="E54" s="7">
        <f>E52-E53</f>
        <v>30863.063756</v>
      </c>
      <c r="F54" s="7">
        <f>F52-F53</f>
        <v>30953.15393396834</v>
      </c>
      <c r="G54" s="7">
        <f>G52-G53</f>
        <v>31015.576366295485</v>
      </c>
    </row>
    <row r="55" spans="1:7" x14ac:dyDescent="0.2">
      <c r="A55" s="2"/>
      <c r="B55" s="2" t="s">
        <v>10</v>
      </c>
      <c r="C55" s="7">
        <f>C52*0.1067</f>
        <v>3461.3151593311832</v>
      </c>
      <c r="D55" s="7">
        <f>D52*0.1067</f>
        <v>3471.4681957522853</v>
      </c>
      <c r="E55" s="7">
        <f>E52*0.1067</f>
        <v>3478.4925560000001</v>
      </c>
      <c r="F55" s="7">
        <f>F52*0.1067</f>
        <v>3488.6463766287338</v>
      </c>
      <c r="G55" s="7">
        <f>G52*0.1067</f>
        <v>3495.6818403757561</v>
      </c>
    </row>
    <row r="56" spans="1:7" x14ac:dyDescent="0.2">
      <c r="A56" s="2" t="s">
        <v>72</v>
      </c>
      <c r="E56" s="18"/>
    </row>
  </sheetData>
  <phoneticPr fontId="5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13" sqref="C13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bestFit="1" customWidth="1"/>
  </cols>
  <sheetData>
    <row r="1" spans="1:16" x14ac:dyDescent="0.2">
      <c r="A1" s="3" t="s">
        <v>74</v>
      </c>
    </row>
    <row r="2" spans="1:16" x14ac:dyDescent="0.2">
      <c r="A2" t="s">
        <v>71</v>
      </c>
    </row>
    <row r="3" spans="1:16" ht="13.5" thickBot="1" x14ac:dyDescent="0.25"/>
    <row r="4" spans="1:16" ht="13.5" thickBot="1" x14ac:dyDescent="0.25">
      <c r="A4" t="s">
        <v>73</v>
      </c>
      <c r="I4" t="s">
        <v>75</v>
      </c>
      <c r="K4" s="20">
        <v>20</v>
      </c>
    </row>
    <row r="6" spans="1:16" x14ac:dyDescent="0.2">
      <c r="A6" t="s">
        <v>14</v>
      </c>
    </row>
    <row r="9" spans="1:16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L9" s="24"/>
      <c r="M9" s="24"/>
      <c r="N9" s="24"/>
      <c r="O9" s="24"/>
      <c r="P9" s="24"/>
    </row>
    <row r="10" spans="1:16" s="10" customFormat="1" x14ac:dyDescent="0.2">
      <c r="A10" s="11"/>
      <c r="B10" s="11"/>
      <c r="C10" s="11"/>
      <c r="D10" s="11"/>
      <c r="E10" s="11"/>
      <c r="F10" s="11"/>
      <c r="G10" s="11"/>
    </row>
    <row r="11" spans="1:16" x14ac:dyDescent="0.2">
      <c r="A11" s="2"/>
      <c r="B11" s="3" t="s">
        <v>6</v>
      </c>
      <c r="C11" s="2"/>
      <c r="D11" s="2"/>
      <c r="E11" s="2"/>
      <c r="F11" s="2"/>
      <c r="G11" s="2"/>
    </row>
    <row r="12" spans="1:16" x14ac:dyDescent="0.2">
      <c r="A12" s="4">
        <v>19</v>
      </c>
      <c r="B12" s="5" t="s">
        <v>7</v>
      </c>
      <c r="C12" s="6">
        <f>(('[1]Løntabel 1 oktober 2015 '!C12/37)*$K$4)+(242.75*((37-$K$4)/37))</f>
        <v>12756.308803001024</v>
      </c>
      <c r="D12" s="6">
        <f>(('[1]Løntabel 1 oktober 2015 '!D12/37)*$K$4)+(242.75*((37-$K$4)/37))</f>
        <v>12963.382432432431</v>
      </c>
      <c r="E12" s="6">
        <f>(('[1]Løntabel 1 oktober 2015 '!E12/37)*$K$4)+(242.75*((37-$K$4)/37))</f>
        <v>13106.75</v>
      </c>
      <c r="F12" s="6">
        <f>(('[1]Løntabel 1 oktober 2015 '!F12/37)*$K$4)+(242.75*((37-$K$4)/37))</f>
        <v>13313.829540402536</v>
      </c>
      <c r="G12" s="6">
        <f>(('[1]Løntabel 1 oktober 2015 '!G12/37)*$K$4)+(242.75*((37-$K$4)/37))</f>
        <v>13457.20313504821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6" x14ac:dyDescent="0.2">
      <c r="A13" s="2"/>
      <c r="B13" t="s">
        <v>8</v>
      </c>
      <c r="C13" s="7">
        <f>C12*0.0533</f>
        <v>679.91125919995454</v>
      </c>
      <c r="D13" s="7">
        <f>D12*0.0533</f>
        <v>690.9482836486485</v>
      </c>
      <c r="E13" s="7">
        <f>E12*0.0533</f>
        <v>698.58977500000003</v>
      </c>
      <c r="F13" s="7">
        <f>F12*0.0533</f>
        <v>709.62711450345512</v>
      </c>
      <c r="G13" s="7">
        <f>G12*0.0533</f>
        <v>717.26892709806964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6" x14ac:dyDescent="0.2">
      <c r="A14" s="2"/>
      <c r="B14" t="s">
        <v>9</v>
      </c>
      <c r="C14" s="7">
        <f>C12-C13</f>
        <v>12076.397543801069</v>
      </c>
      <c r="D14" s="7">
        <f>D12-D13</f>
        <v>12272.434148783783</v>
      </c>
      <c r="E14" s="7">
        <f>E12-E13</f>
        <v>12408.160225</v>
      </c>
      <c r="F14" s="7">
        <f>F12-F13</f>
        <v>12604.20242589908</v>
      </c>
      <c r="G14" s="7">
        <f>G12-G13</f>
        <v>12739.93420795014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6" x14ac:dyDescent="0.2">
      <c r="A15" s="2"/>
      <c r="B15" t="s">
        <v>10</v>
      </c>
      <c r="C15" s="7">
        <f>C12*0.1067</f>
        <v>1361.0981492802093</v>
      </c>
      <c r="D15" s="7">
        <f>D12*0.1067</f>
        <v>1383.1929055405403</v>
      </c>
      <c r="E15" s="7">
        <f>E12*0.1067</f>
        <v>1398.490225</v>
      </c>
      <c r="F15" s="7">
        <f>F12*0.1067</f>
        <v>1420.5856119609507</v>
      </c>
      <c r="G15" s="7">
        <f>G12*0.1067</f>
        <v>1435.8835745096442</v>
      </c>
      <c r="I15" s="2"/>
      <c r="J15" s="15"/>
      <c r="K15" s="2"/>
    </row>
    <row r="16" spans="1:16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7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7" ht="22.5" customHeight="1" x14ac:dyDescent="0.2">
      <c r="A18" s="4">
        <v>24</v>
      </c>
      <c r="B18" s="5" t="s">
        <v>7</v>
      </c>
      <c r="C18" s="6">
        <f>(('[1]Løntabel 1 oktober 2015 '!C18/37)*$K$4)+(242.75*((37-$K$4)/37))</f>
        <v>13759.122379163313</v>
      </c>
      <c r="D18" s="6">
        <f>(('[1]Løntabel 1 oktober 2015 '!D18/37)*$K$4)+(242.75*((37-$K$4)/37))</f>
        <v>13964.92096354513</v>
      </c>
      <c r="E18" s="6">
        <f>(('[1]Løntabel 1 oktober 2015 '!E18/37)*$K$4)+(242.75*((37-$K$4)/37))</f>
        <v>14107.423268671833</v>
      </c>
      <c r="F18" s="6">
        <f>(('[1]Løntabel 1 oktober 2015 '!F18/37)*$K$4)+(242.75*((37-$K$4)/37))</f>
        <v>14313.22185305365</v>
      </c>
      <c r="G18" s="6">
        <f>(('[1]Løntabel 1 oktober 2015 '!G18/37)*$K$4)+(242.75*((37-$K$4)/37))</f>
        <v>14455.66891891892</v>
      </c>
      <c r="I18" s="14" t="s">
        <v>19</v>
      </c>
      <c r="J18" s="15" t="s">
        <v>30</v>
      </c>
      <c r="K18" s="2" t="s">
        <v>58</v>
      </c>
      <c r="L18" t="s">
        <v>39</v>
      </c>
      <c r="M18" s="23"/>
      <c r="N18" s="23"/>
      <c r="O18" s="23"/>
      <c r="P18" s="23"/>
      <c r="Q18" s="23"/>
    </row>
    <row r="19" spans="1:17" x14ac:dyDescent="0.2">
      <c r="A19" s="2"/>
      <c r="B19" s="2" t="s">
        <v>8</v>
      </c>
      <c r="C19" s="7">
        <f>C18*0.0533</f>
        <v>733.36122280940458</v>
      </c>
      <c r="D19" s="7">
        <f>D18*0.0533</f>
        <v>744.33028735695541</v>
      </c>
      <c r="E19" s="7">
        <f>E18*0.0533</f>
        <v>751.92566022020867</v>
      </c>
      <c r="F19" s="7">
        <f>F18*0.0533</f>
        <v>762.89472476775961</v>
      </c>
      <c r="G19" s="7">
        <f>G18*0.0533</f>
        <v>770.48715337837848</v>
      </c>
      <c r="I19" s="14" t="s">
        <v>20</v>
      </c>
      <c r="K19" s="2" t="s">
        <v>59</v>
      </c>
      <c r="L19" s="2" t="s">
        <v>40</v>
      </c>
    </row>
    <row r="20" spans="1:17" x14ac:dyDescent="0.2">
      <c r="A20" s="2"/>
      <c r="B20" s="2" t="s">
        <v>9</v>
      </c>
      <c r="C20" s="7">
        <f>C18-C19</f>
        <v>13025.761156353909</v>
      </c>
      <c r="D20" s="7">
        <f>D18-D19</f>
        <v>13220.590676188174</v>
      </c>
      <c r="E20" s="7">
        <f>E18-E19</f>
        <v>13355.497608451624</v>
      </c>
      <c r="F20" s="7">
        <f>F18-F19</f>
        <v>13550.327128285891</v>
      </c>
      <c r="G20" s="7">
        <f>G18-G19</f>
        <v>13685.181765540541</v>
      </c>
      <c r="I20" s="14"/>
      <c r="K20" s="2"/>
      <c r="L20" s="2"/>
    </row>
    <row r="21" spans="1:17" x14ac:dyDescent="0.2">
      <c r="A21" s="2"/>
      <c r="B21" s="2" t="s">
        <v>10</v>
      </c>
      <c r="C21" s="7">
        <f>C18*0.1067</f>
        <v>1468.0983578567254</v>
      </c>
      <c r="D21" s="7">
        <f>D18*0.1067</f>
        <v>1490.0570668102655</v>
      </c>
      <c r="E21" s="7">
        <f>E18*0.1067</f>
        <v>1505.2620627672848</v>
      </c>
      <c r="F21" s="7">
        <f>F18*0.1067</f>
        <v>1527.2207717208246</v>
      </c>
      <c r="G21" s="7">
        <f>G18*0.1067</f>
        <v>1542.4198736486487</v>
      </c>
      <c r="I21" s="14" t="s">
        <v>21</v>
      </c>
      <c r="K21" t="s">
        <v>34</v>
      </c>
      <c r="L21" t="s">
        <v>42</v>
      </c>
    </row>
    <row r="22" spans="1:17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7" ht="12.75" customHeight="1" x14ac:dyDescent="0.2">
      <c r="A23" s="4">
        <v>25</v>
      </c>
      <c r="B23" s="5" t="s">
        <v>7</v>
      </c>
      <c r="C23" s="6">
        <f>(('[1]Løntabel 1 oktober 2015 '!C23/37)*$K$4)+(242.75*((37-$K$4)/37))</f>
        <v>13979.088131123657</v>
      </c>
      <c r="D23" s="6">
        <f>(('[1]Løntabel 1 oktober 2015 '!D23/37)*$K$4)+(242.75*((37-$K$4)/37))</f>
        <v>14178.444981661856</v>
      </c>
      <c r="E23" s="6">
        <f>(('[1]Løntabel 1 oktober 2015 '!E23/37)*$K$4)+(242.75*((37-$K$4)/37))</f>
        <v>14316.445624273858</v>
      </c>
      <c r="F23" s="6">
        <f>(('[1]Løntabel 1 oktober 2015 '!F23/37)*$K$4)+(242.75*((37-$K$4)/37))</f>
        <v>14515.906756756758</v>
      </c>
      <c r="G23" s="6">
        <f>(('[1]Løntabel 1 oktober 2015 '!G23/37)*$K$4)+(242.75*((37-$K$4)/37))</f>
        <v>14653.901863569539</v>
      </c>
      <c r="I23" s="14" t="s">
        <v>23</v>
      </c>
      <c r="L23" s="16" t="s">
        <v>44</v>
      </c>
    </row>
    <row r="24" spans="1:17" x14ac:dyDescent="0.2">
      <c r="A24" s="2"/>
      <c r="B24" s="2" t="s">
        <v>8</v>
      </c>
      <c r="C24" s="7">
        <f>C23*0.0533</f>
        <v>745.0853973888909</v>
      </c>
      <c r="D24" s="7">
        <f>D23*0.0533</f>
        <v>755.71111752257696</v>
      </c>
      <c r="E24" s="7">
        <f>E23*0.0533</f>
        <v>763.06655177379662</v>
      </c>
      <c r="F24" s="7">
        <f>F23*0.0533</f>
        <v>773.69783013513518</v>
      </c>
      <c r="G24" s="7">
        <f>G23*0.0533</f>
        <v>781.05296932825649</v>
      </c>
      <c r="I24" s="8" t="s">
        <v>24</v>
      </c>
      <c r="L24" s="16" t="s">
        <v>45</v>
      </c>
    </row>
    <row r="25" spans="1:17" x14ac:dyDescent="0.2">
      <c r="A25" s="2"/>
      <c r="B25" s="2" t="s">
        <v>9</v>
      </c>
      <c r="C25" s="7">
        <f>C23-C24</f>
        <v>13234.002733734766</v>
      </c>
      <c r="D25" s="7">
        <f>D23-D24</f>
        <v>13422.73386413928</v>
      </c>
      <c r="E25" s="7">
        <f>E23-E24</f>
        <v>13553.379072500062</v>
      </c>
      <c r="F25" s="7">
        <f>F23-F24</f>
        <v>13742.208926621623</v>
      </c>
      <c r="G25" s="7">
        <f>G23-G24</f>
        <v>13872.848894241282</v>
      </c>
      <c r="I25" s="8"/>
      <c r="L25" s="16"/>
    </row>
    <row r="26" spans="1:17" x14ac:dyDescent="0.2">
      <c r="A26" s="2"/>
      <c r="B26" s="2" t="s">
        <v>10</v>
      </c>
      <c r="C26" s="7">
        <f>C23*0.1067</f>
        <v>1491.5687035908943</v>
      </c>
      <c r="D26" s="7">
        <f>D23*0.1067</f>
        <v>1512.8400795433201</v>
      </c>
      <c r="E26" s="7">
        <f>E23*0.1067</f>
        <v>1527.5647481100207</v>
      </c>
      <c r="F26" s="7">
        <f>F23*0.1067</f>
        <v>1548.8472509459461</v>
      </c>
      <c r="G26" s="7">
        <f>G23*0.1067</f>
        <v>1563.5713288428699</v>
      </c>
      <c r="I26" s="8" t="s">
        <v>25</v>
      </c>
      <c r="L26" s="17" t="s">
        <v>62</v>
      </c>
    </row>
    <row r="27" spans="1:17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7" x14ac:dyDescent="0.2">
      <c r="A28" s="4">
        <v>26</v>
      </c>
      <c r="B28" s="5" t="s">
        <v>7</v>
      </c>
      <c r="C28" s="6">
        <f>(('[1]Løntabel 1 oktober 2015 '!C28/37)*$K$4)+(242.75*((37-$K$4)/37))</f>
        <v>14204.113170890847</v>
      </c>
      <c r="D28" s="6">
        <f>(('[1]Løntabel 1 oktober 2015 '!D28/37)*$K$4)+(242.75*((37-$K$4)/37))</f>
        <v>14396.668154584246</v>
      </c>
      <c r="E28" s="6">
        <f>(('[1]Løntabel 1 oktober 2015 '!E28/37)*$K$4)+(242.75*((37-$K$4)/37))</f>
        <v>14529.906756756758</v>
      </c>
      <c r="F28" s="6">
        <f>(('[1]Løntabel 1 oktober 2015 '!F28/37)*$K$4)+(242.75*((37-$K$4)/37))</f>
        <v>14722.420071341709</v>
      </c>
      <c r="G28" s="6">
        <f>(('[1]Løntabel 1 oktober 2015 '!G28/37)*$K$4)+(242.75*((37-$K$4)/37))</f>
        <v>14855.663473180104</v>
      </c>
      <c r="L28" s="16" t="s">
        <v>48</v>
      </c>
    </row>
    <row r="29" spans="1:17" x14ac:dyDescent="0.2">
      <c r="A29" s="2"/>
      <c r="B29" s="2" t="s">
        <v>8</v>
      </c>
      <c r="C29" s="7">
        <f>C28*0.0533</f>
        <v>757.07923200848211</v>
      </c>
      <c r="D29" s="7">
        <f>D28*0.0533</f>
        <v>767.3424126393403</v>
      </c>
      <c r="E29" s="7">
        <f>E28*0.0533</f>
        <v>774.44403013513522</v>
      </c>
      <c r="F29" s="7">
        <f>F28*0.0533</f>
        <v>784.70498980251307</v>
      </c>
      <c r="G29" s="7">
        <f>G28*0.0533</f>
        <v>791.80686312049954</v>
      </c>
      <c r="L29" s="16" t="s">
        <v>49</v>
      </c>
    </row>
    <row r="30" spans="1:17" x14ac:dyDescent="0.2">
      <c r="A30" s="2"/>
      <c r="B30" s="2" t="s">
        <v>9</v>
      </c>
      <c r="C30" s="7">
        <f>C28-C29</f>
        <v>13447.033938882365</v>
      </c>
      <c r="D30" s="7">
        <f>D28-D29</f>
        <v>13629.325741944906</v>
      </c>
      <c r="E30" s="7">
        <f>E28-E29</f>
        <v>13755.462726621623</v>
      </c>
      <c r="F30" s="7">
        <f>F28-F29</f>
        <v>13937.715081539196</v>
      </c>
      <c r="G30" s="7">
        <f>G28-G29</f>
        <v>14063.856610059605</v>
      </c>
      <c r="L30" s="16" t="s">
        <v>50</v>
      </c>
    </row>
    <row r="31" spans="1:17" x14ac:dyDescent="0.2">
      <c r="A31" s="2"/>
      <c r="B31" s="2" t="s">
        <v>10</v>
      </c>
      <c r="C31" s="7">
        <f>C28*0.1067</f>
        <v>1515.5788753340535</v>
      </c>
      <c r="D31" s="7">
        <f>D28*0.1067</f>
        <v>1536.124492094139</v>
      </c>
      <c r="E31" s="7">
        <f>E28*0.1067</f>
        <v>1550.3410509459461</v>
      </c>
      <c r="F31" s="7">
        <f>F28*0.1067</f>
        <v>1570.8822216121603</v>
      </c>
      <c r="G31" s="7">
        <f>G28*0.1067</f>
        <v>1585.0992925883172</v>
      </c>
      <c r="L31" s="16" t="s">
        <v>63</v>
      </c>
    </row>
    <row r="32" spans="1:17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(('[1]Løntabel 1 oktober 2015 '!C33/37)*$K$4)+(242.75*((37-$K$4)/37))</f>
        <v>14669.55022333032</v>
      </c>
      <c r="D33" s="6">
        <f>(('[1]Løntabel 1 oktober 2015 '!D33/37)*$K$4)+(242.75*((37-$K$4)/37))</f>
        <v>14846.816980264115</v>
      </c>
      <c r="E33" s="6">
        <f>(('[1]Løntabel 1 oktober 2015 '!E33/37)*$K$4)+(242.75*((37-$K$4)/37))</f>
        <v>14969.529396116508</v>
      </c>
      <c r="F33" s="6">
        <f>(('[1]Løntabel 1 oktober 2015 '!F33/37)*$K$4)+(242.75*((37-$K$4)/37))</f>
        <v>15146.796153050298</v>
      </c>
      <c r="G33" s="6">
        <f>(('[1]Løntabel 1 oktober 2015 '!G33/37)*$K$4)+(242.75*((37-$K$4)/37))</f>
        <v>15269.462100128345</v>
      </c>
      <c r="L33" t="s">
        <v>52</v>
      </c>
    </row>
    <row r="34" spans="1:12" x14ac:dyDescent="0.2">
      <c r="A34" s="2"/>
      <c r="B34" s="2" t="s">
        <v>8</v>
      </c>
      <c r="C34" s="7">
        <f>C33*0.0533</f>
        <v>781.88702690350601</v>
      </c>
      <c r="D34" s="7">
        <f>D33*0.0533</f>
        <v>791.33534504807733</v>
      </c>
      <c r="E34" s="7">
        <f>E33*0.0533</f>
        <v>797.87591681300989</v>
      </c>
      <c r="F34" s="7">
        <f>F33*0.0533</f>
        <v>807.32423495758087</v>
      </c>
      <c r="G34" s="7">
        <f>G33*0.0533</f>
        <v>813.86232993684075</v>
      </c>
      <c r="L34" s="2" t="s">
        <v>41</v>
      </c>
    </row>
    <row r="35" spans="1:12" x14ac:dyDescent="0.2">
      <c r="A35" s="2"/>
      <c r="B35" s="2" t="s">
        <v>9</v>
      </c>
      <c r="C35" s="7">
        <f>C33-C34</f>
        <v>13887.663196426813</v>
      </c>
      <c r="D35" s="7">
        <f>D33-D34</f>
        <v>14055.481635216038</v>
      </c>
      <c r="E35" s="7">
        <f>E33-E34</f>
        <v>14171.653479303499</v>
      </c>
      <c r="F35" s="7">
        <f>F33-F34</f>
        <v>14339.471918092717</v>
      </c>
      <c r="G35" s="7">
        <f>G33-G34</f>
        <v>14455.599770191504</v>
      </c>
      <c r="L35" t="s">
        <v>46</v>
      </c>
    </row>
    <row r="36" spans="1:12" x14ac:dyDescent="0.2">
      <c r="A36" s="2"/>
      <c r="B36" s="2" t="s">
        <v>10</v>
      </c>
      <c r="C36" s="7">
        <f>C33*0.1067</f>
        <v>1565.2410088293452</v>
      </c>
      <c r="D36" s="7">
        <f>D33*0.1067</f>
        <v>1584.1553717941811</v>
      </c>
      <c r="E36" s="7">
        <f>E33*0.1067</f>
        <v>1597.2487865656315</v>
      </c>
      <c r="F36" s="7">
        <f>F33*0.1067</f>
        <v>1616.1631495304669</v>
      </c>
      <c r="G36" s="7">
        <f>G33*0.1067</f>
        <v>1629.2516060836945</v>
      </c>
    </row>
    <row r="37" spans="1:12" x14ac:dyDescent="0.2">
      <c r="A37" s="4">
        <v>29</v>
      </c>
      <c r="B37" s="5" t="s">
        <v>7</v>
      </c>
      <c r="C37" s="6">
        <f>(('[1]Løntabel 1 oktober 2015 '!C37/37)*$K$4)+(242.75*((37-$K$4)/37))</f>
        <v>14910.119068116021</v>
      </c>
      <c r="D37" s="6">
        <f>(('[1]Løntabel 1 oktober 2015 '!D37/37)*$K$4)+(242.75*((37-$K$4)/37))</f>
        <v>15078.998211280483</v>
      </c>
      <c r="E37" s="6">
        <f>(('[1]Løntabel 1 oktober 2015 '!E37/37)*$K$4)+(242.75*((37-$K$4)/37))</f>
        <v>15195.88460454933</v>
      </c>
      <c r="F37" s="6">
        <f>(('[1]Løntabel 1 oktober 2015 '!F37/37)*$K$4)+(242.75*((37-$K$4)/37))</f>
        <v>15364.71727893945</v>
      </c>
      <c r="G37" s="6">
        <f>(('[1]Løntabel 1 oktober 2015 '!G37/37)*$K$4)+(242.75*((37-$K$4)/37))</f>
        <v>15481.650140982645</v>
      </c>
    </row>
    <row r="38" spans="1:12" x14ac:dyDescent="0.2">
      <c r="A38" s="2"/>
      <c r="B38" s="2" t="s">
        <v>8</v>
      </c>
      <c r="C38" s="7">
        <f>C37*0.0533</f>
        <v>794.70934633058391</v>
      </c>
      <c r="D38" s="7">
        <f>D37*0.0533</f>
        <v>803.7106046612497</v>
      </c>
      <c r="E38" s="7">
        <f>E37*0.0533</f>
        <v>809.94064942247928</v>
      </c>
      <c r="F38" s="7">
        <f>F37*0.0533</f>
        <v>818.93943096747273</v>
      </c>
      <c r="G38" s="7">
        <f>G37*0.0533</f>
        <v>825.17195251437499</v>
      </c>
    </row>
    <row r="39" spans="1:12" x14ac:dyDescent="0.2">
      <c r="A39" s="2"/>
      <c r="B39" s="2" t="s">
        <v>9</v>
      </c>
      <c r="C39" s="7">
        <f>C37-C38</f>
        <v>14115.409721785436</v>
      </c>
      <c r="D39" s="7">
        <f>D37-D38</f>
        <v>14275.287606619233</v>
      </c>
      <c r="E39" s="7">
        <f>E37-E38</f>
        <v>14385.943955126852</v>
      </c>
      <c r="F39" s="7">
        <f>F37-F38</f>
        <v>14545.777847971976</v>
      </c>
      <c r="G39" s="7">
        <f>G37-G38</f>
        <v>14656.478188468271</v>
      </c>
    </row>
    <row r="40" spans="1:12" x14ac:dyDescent="0.2">
      <c r="A40" s="2"/>
      <c r="B40" s="2" t="s">
        <v>10</v>
      </c>
      <c r="C40" s="7">
        <f>C37*0.1067</f>
        <v>1590.9097045679794</v>
      </c>
      <c r="D40" s="7">
        <f>D37*0.1067</f>
        <v>1608.9291091436276</v>
      </c>
      <c r="E40" s="7">
        <f>E37*0.1067</f>
        <v>1621.4008873054136</v>
      </c>
      <c r="F40" s="7">
        <f>F37*0.1067</f>
        <v>1639.4153336628394</v>
      </c>
      <c r="G40" s="7">
        <f>G37*0.1067</f>
        <v>1651.8920700428482</v>
      </c>
    </row>
    <row r="41" spans="1:12" x14ac:dyDescent="0.2">
      <c r="A41" s="4">
        <v>30</v>
      </c>
      <c r="B41" s="5" t="s">
        <v>7</v>
      </c>
      <c r="C41" s="6">
        <f>(('[1]Løntabel 1 oktober 2015 '!C41/37)*$K$4)+(242.75*((37-$K$4)/37))</f>
        <v>15155.901351351353</v>
      </c>
      <c r="D41" s="6">
        <f>(('[1]Løntabel 1 oktober 2015 '!D41/37)*$K$4)+(242.75*((37-$K$4)/37))</f>
        <v>15315.785659553836</v>
      </c>
      <c r="E41" s="6">
        <f>(('[1]Løntabel 1 oktober 2015 '!E41/37)*$K$4)+(242.75*((37-$K$4)/37))</f>
        <v>15426.532366012309</v>
      </c>
      <c r="F41" s="6">
        <f>(('[1]Løntabel 1 oktober 2015 '!F41/37)*$K$4)+(242.75*((37-$K$4)/37))</f>
        <v>15586.413992744159</v>
      </c>
      <c r="G41" s="6">
        <f>(('[1]Løntabel 1 oktober 2015 '!G41/37)*$K$4)+(242.75*((37-$K$4)/37))</f>
        <v>15697.114230428288</v>
      </c>
    </row>
    <row r="42" spans="1:12" x14ac:dyDescent="0.2">
      <c r="A42" s="2"/>
      <c r="B42" s="2" t="s">
        <v>8</v>
      </c>
      <c r="C42" s="7">
        <f>C41*0.0533</f>
        <v>807.80954202702708</v>
      </c>
      <c r="D42" s="7">
        <f>D41*0.0533</f>
        <v>816.33137565421941</v>
      </c>
      <c r="E42" s="7">
        <f>E41*0.0533</f>
        <v>822.23417510845604</v>
      </c>
      <c r="F42" s="7">
        <f>F41*0.0533</f>
        <v>830.75586581326365</v>
      </c>
      <c r="G42" s="7">
        <f>G41*0.0533</f>
        <v>836.65618848182771</v>
      </c>
    </row>
    <row r="43" spans="1:12" x14ac:dyDescent="0.2">
      <c r="A43" s="2"/>
      <c r="B43" s="2" t="s">
        <v>9</v>
      </c>
      <c r="C43" s="7">
        <f>C41-C42</f>
        <v>14348.091809324325</v>
      </c>
      <c r="D43" s="7">
        <f>D41-D42</f>
        <v>14499.454283899617</v>
      </c>
      <c r="E43" s="7">
        <f>E41-E42</f>
        <v>14604.298190903852</v>
      </c>
      <c r="F43" s="7">
        <f>F41-F42</f>
        <v>14755.658126930895</v>
      </c>
      <c r="G43" s="7">
        <f>G41-G42</f>
        <v>14860.45804194646</v>
      </c>
    </row>
    <row r="44" spans="1:12" x14ac:dyDescent="0.2">
      <c r="A44" s="2"/>
      <c r="B44" s="2" t="s">
        <v>10</v>
      </c>
      <c r="C44" s="7">
        <f>C41*0.1067</f>
        <v>1617.1346741891894</v>
      </c>
      <c r="D44" s="7">
        <f>D41*0.1067</f>
        <v>1634.1943298743943</v>
      </c>
      <c r="E44" s="7">
        <f>E41*0.1067</f>
        <v>1646.0110034535135</v>
      </c>
      <c r="F44" s="7">
        <f>F41*0.1067</f>
        <v>1663.0703730258019</v>
      </c>
      <c r="G44" s="7">
        <f>G41*0.1067</f>
        <v>1674.8820883866983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(('[1]Løntabel 1 oktober 2015 '!C46/37)*$K$4)+(242.75*((37-$K$4)/37))</f>
        <v>15407.253633255794</v>
      </c>
      <c r="D46" s="6">
        <f>(('[1]Løntabel 1 oktober 2015 '!D46/37)*$K$4)+(242.75*((37-$K$4)/37))</f>
        <v>15557.678864408375</v>
      </c>
      <c r="E46" s="6">
        <f>(('[1]Løntabel 1 oktober 2015 '!E46/37)*$K$4)+(242.75*((37-$K$4)/37))</f>
        <v>15661.780536135468</v>
      </c>
      <c r="F46" s="6">
        <f>(('[1]Løntabel 1 oktober 2015 '!F46/37)*$K$4)+(242.75*((37-$K$4)/37))</f>
        <v>15812.205767288047</v>
      </c>
      <c r="G46" s="6">
        <f>(('[1]Løntabel 1 oktober 2015 '!G46/37)*$K$4)+(242.75*((37-$K$4)/37))</f>
        <v>15916.307439015138</v>
      </c>
    </row>
    <row r="47" spans="1:12" x14ac:dyDescent="0.2">
      <c r="A47" s="2"/>
      <c r="B47" s="2" t="s">
        <v>8</v>
      </c>
      <c r="C47" s="7">
        <f>C46*0.0533</f>
        <v>821.20661865253385</v>
      </c>
      <c r="D47" s="7">
        <f>D46*0.0533</f>
        <v>829.22428347296636</v>
      </c>
      <c r="E47" s="7">
        <f>E46*0.0533</f>
        <v>834.77290257602044</v>
      </c>
      <c r="F47" s="7">
        <f>F46*0.0533</f>
        <v>842.79056739645296</v>
      </c>
      <c r="G47" s="7">
        <f>G46*0.0533</f>
        <v>848.33918649950681</v>
      </c>
    </row>
    <row r="48" spans="1:12" x14ac:dyDescent="0.2">
      <c r="A48" s="2"/>
      <c r="B48" s="2" t="s">
        <v>9</v>
      </c>
      <c r="C48" s="7">
        <f>C46-C47</f>
        <v>14586.04701460326</v>
      </c>
      <c r="D48" s="7">
        <f>D46-D47</f>
        <v>14728.454580935409</v>
      </c>
      <c r="E48" s="7">
        <f>E46-E47</f>
        <v>14827.007633559448</v>
      </c>
      <c r="F48" s="7">
        <f>F46-F47</f>
        <v>14969.415199891595</v>
      </c>
      <c r="G48" s="7">
        <f>G46-G47</f>
        <v>15067.968252515631</v>
      </c>
    </row>
    <row r="49" spans="1:7" x14ac:dyDescent="0.2">
      <c r="A49" s="2"/>
      <c r="B49" s="2" t="s">
        <v>10</v>
      </c>
      <c r="C49" s="7">
        <f>C46*0.1067</f>
        <v>1643.9539626683932</v>
      </c>
      <c r="D49" s="7">
        <f>D46*0.1067</f>
        <v>1660.0043348323736</v>
      </c>
      <c r="E49" s="7">
        <f>E46*0.1067</f>
        <v>1671.1119832056545</v>
      </c>
      <c r="F49" s="7">
        <f>F46*0.1067</f>
        <v>1687.1623553696347</v>
      </c>
      <c r="G49" s="7">
        <f>G46*0.1067</f>
        <v>1698.2700037429152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(('[1]Løntabel 1 oktober 2015 '!C52/37)*$K$4)+(242.75*((37-$K$4)/37))</f>
        <v>17646.502548601449</v>
      </c>
      <c r="D52" s="6">
        <f>(('[1]Løntabel 1 oktober 2015 '!D52/37)*$K$4)+(242.75*((37-$K$4)/37))</f>
        <v>17697.937673204917</v>
      </c>
      <c r="E52" s="6">
        <f>(('[1]Løntabel 1 oktober 2015 '!E52/37)*$K$4)+(242.75*((37-$K$4)/37))</f>
        <v>17733.522972972973</v>
      </c>
      <c r="F52" s="6">
        <f>(('[1]Løntabel 1 oktober 2015 '!F52/37)*$K$4)+(242.75*((37-$K$4)/37))</f>
        <v>17784.962070360107</v>
      </c>
      <c r="G52" s="6">
        <f>(('[1]Løntabel 1 oktober 2015 '!G52/37)*$K$4)+(242.75*((37-$K$4)/37))</f>
        <v>17820.603620282964</v>
      </c>
    </row>
    <row r="53" spans="1:7" x14ac:dyDescent="0.2">
      <c r="A53" s="2"/>
      <c r="B53" s="2" t="s">
        <v>8</v>
      </c>
      <c r="C53" s="7">
        <f>C52*0.0533</f>
        <v>940.55858584045723</v>
      </c>
      <c r="D53" s="7">
        <f>D52*0.0533</f>
        <v>943.30007798182203</v>
      </c>
      <c r="E53" s="7">
        <f>E52*0.0533</f>
        <v>945.19677445945945</v>
      </c>
      <c r="F53" s="7">
        <f>F52*0.0533</f>
        <v>947.93847835019369</v>
      </c>
      <c r="G53" s="7">
        <f>G52*0.0533</f>
        <v>949.83817296108202</v>
      </c>
    </row>
    <row r="54" spans="1:7" x14ac:dyDescent="0.2">
      <c r="A54" s="2"/>
      <c r="B54" s="2" t="s">
        <v>9</v>
      </c>
      <c r="C54" s="7">
        <f>C52-C53</f>
        <v>16705.943962760994</v>
      </c>
      <c r="D54" s="7">
        <f>D52-D53</f>
        <v>16754.637595223096</v>
      </c>
      <c r="E54" s="7">
        <f>E52-E53</f>
        <v>16788.326198513514</v>
      </c>
      <c r="F54" s="7">
        <f>F52-F53</f>
        <v>16837.023592009915</v>
      </c>
      <c r="G54" s="7">
        <f>G52-G53</f>
        <v>16870.765447321883</v>
      </c>
    </row>
    <row r="55" spans="1:7" x14ac:dyDescent="0.2">
      <c r="A55" s="2"/>
      <c r="B55" s="2" t="s">
        <v>10</v>
      </c>
      <c r="C55" s="7">
        <f>C52*0.1067</f>
        <v>1882.8818219357747</v>
      </c>
      <c r="D55" s="7">
        <f>D52*0.1067</f>
        <v>1888.3699497309647</v>
      </c>
      <c r="E55" s="7">
        <f>E52*0.1067</f>
        <v>1892.1669012162163</v>
      </c>
      <c r="F55" s="7">
        <f>F52*0.1067</f>
        <v>1897.6554529074235</v>
      </c>
      <c r="G55" s="7">
        <f>G52*0.1067</f>
        <v>1901.4584062841923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4" workbookViewId="0">
      <selection activeCell="H55" sqref="H55"/>
    </sheetView>
  </sheetViews>
  <sheetFormatPr defaultRowHeight="12.75" x14ac:dyDescent="0.2"/>
  <cols>
    <col min="2" max="2" width="48.42578125" customWidth="1"/>
    <col min="3" max="3" width="12" customWidth="1"/>
    <col min="4" max="7" width="10.85546875" bestFit="1" customWidth="1"/>
    <col min="9" max="9" width="13.7109375" hidden="1" customWidth="1"/>
    <col min="10" max="10" width="17" hidden="1" customWidth="1"/>
    <col min="12" max="12" width="18.42578125" customWidth="1"/>
    <col min="13" max="13" width="11.85546875" customWidth="1"/>
    <col min="14" max="14" width="13.140625" customWidth="1"/>
    <col min="15" max="15" width="17.140625" customWidth="1"/>
    <col min="16" max="16" width="18.28515625" customWidth="1"/>
  </cols>
  <sheetData>
    <row r="1" spans="1:10" x14ac:dyDescent="0.2">
      <c r="A1" s="3" t="s">
        <v>68</v>
      </c>
    </row>
    <row r="2" spans="1:10" x14ac:dyDescent="0.2">
      <c r="A2" t="s">
        <v>71</v>
      </c>
    </row>
    <row r="4" spans="1:10" x14ac:dyDescent="0.2">
      <c r="A4" t="s">
        <v>73</v>
      </c>
    </row>
    <row r="6" spans="1:10" x14ac:dyDescent="0.2">
      <c r="A6" t="s">
        <v>14</v>
      </c>
    </row>
    <row r="9" spans="1:1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0" s="10" customFormat="1" x14ac:dyDescent="0.2">
      <c r="A10" s="11"/>
      <c r="B10" s="11"/>
      <c r="C10" s="11"/>
      <c r="D10" s="11"/>
      <c r="E10" s="11"/>
      <c r="F10" s="11"/>
      <c r="G10" s="11"/>
    </row>
    <row r="11" spans="1:10" x14ac:dyDescent="0.2">
      <c r="A11" s="2"/>
      <c r="B11" s="3" t="s">
        <v>6</v>
      </c>
      <c r="C11" s="2"/>
      <c r="D11" s="2"/>
      <c r="E11" s="2"/>
      <c r="F11" s="2"/>
      <c r="G11" s="2"/>
      <c r="J11" t="e">
        <f>IF(#REF!&gt;=8.1,0,#REF!)</f>
        <v>#REF!</v>
      </c>
    </row>
    <row r="12" spans="1:10" x14ac:dyDescent="0.2">
      <c r="A12" s="4">
        <v>19</v>
      </c>
      <c r="B12" s="5" t="s">
        <v>7</v>
      </c>
      <c r="C12" s="6">
        <f>'[2]Løntabel 1.10.2015'!C12/160.33</f>
        <v>145.90428357482625</v>
      </c>
      <c r="D12" s="6">
        <f>'[2]Løntabel 1.10.2015'!D12/160.33</f>
        <v>148.29364435851056</v>
      </c>
      <c r="E12" s="6">
        <f>'[2]Løntabel 1.10.2015'!E12/160.33</f>
        <v>149.94791991517494</v>
      </c>
      <c r="F12" s="6">
        <f>'[2]Løntabel 1.10.2015'!F12/160.33</f>
        <v>152.33734890379026</v>
      </c>
      <c r="G12" s="6">
        <f>'[2]Løntabel 1.10.2015'!G12/160.33</f>
        <v>153.99169400510939</v>
      </c>
    </row>
    <row r="13" spans="1:10" x14ac:dyDescent="0.2">
      <c r="A13" s="2"/>
      <c r="B13" t="s">
        <v>8</v>
      </c>
      <c r="C13" s="7">
        <f>C12*0.0533</f>
        <v>7.7766983145382396</v>
      </c>
      <c r="D13" s="7">
        <f>D12*0.0533</f>
        <v>7.9040512443086133</v>
      </c>
      <c r="E13" s="7">
        <f>E12*0.0533</f>
        <v>7.9922241314788245</v>
      </c>
      <c r="F13" s="7">
        <f>F12*0.0533</f>
        <v>8.1195806965720205</v>
      </c>
      <c r="G13" s="7">
        <f>G12*0.0533</f>
        <v>8.2077572904723315</v>
      </c>
    </row>
    <row r="14" spans="1:10" x14ac:dyDescent="0.2">
      <c r="A14" s="2"/>
      <c r="B14" t="s">
        <v>9</v>
      </c>
      <c r="C14" s="7">
        <f>C12-C13</f>
        <v>138.12758526028801</v>
      </c>
      <c r="D14" s="7">
        <f>D12-D13</f>
        <v>140.38959311420194</v>
      </c>
      <c r="E14" s="7">
        <f>E12-E13</f>
        <v>141.95569578369611</v>
      </c>
      <c r="F14" s="7">
        <f>F12-F13</f>
        <v>144.21776820721823</v>
      </c>
      <c r="G14" s="7">
        <f>G12-G13</f>
        <v>145.78393671463706</v>
      </c>
    </row>
    <row r="15" spans="1:10" x14ac:dyDescent="0.2">
      <c r="A15" s="2"/>
      <c r="B15" t="s">
        <v>10</v>
      </c>
      <c r="C15" s="7">
        <f>C12*0.1067</f>
        <v>15.567987057433962</v>
      </c>
      <c r="D15" s="7">
        <f>D12*0.1067</f>
        <v>15.822931853053078</v>
      </c>
      <c r="E15" s="7">
        <f>E12*0.1067</f>
        <v>15.999443054949166</v>
      </c>
      <c r="F15" s="7">
        <f>F12*0.1067</f>
        <v>16.254395128034421</v>
      </c>
      <c r="G15" s="7">
        <f>G12*0.1067</f>
        <v>16.430913750345173</v>
      </c>
    </row>
    <row r="16" spans="1:10" x14ac:dyDescent="0.2">
      <c r="A16" s="2"/>
      <c r="B16" s="3"/>
      <c r="C16" s="2"/>
      <c r="D16" s="2"/>
      <c r="E16" s="2"/>
      <c r="F16" s="2"/>
      <c r="G16" s="2"/>
    </row>
    <row r="17" spans="1:16" x14ac:dyDescent="0.2">
      <c r="A17" s="2"/>
      <c r="B17" s="3" t="s">
        <v>11</v>
      </c>
      <c r="C17" s="2"/>
      <c r="D17" s="2"/>
      <c r="E17" s="2"/>
      <c r="F17" s="2"/>
      <c r="G17" s="2"/>
    </row>
    <row r="18" spans="1:16" ht="22.5" customHeight="1" x14ac:dyDescent="0.2">
      <c r="A18" s="4">
        <v>24</v>
      </c>
      <c r="B18" s="5" t="s">
        <v>7</v>
      </c>
      <c r="C18" s="6">
        <f>'[2]Løntabel 1.10.2015'!C17/160.33</f>
        <v>157.47545001841283</v>
      </c>
      <c r="D18" s="6">
        <f>'[2]Løntabel 1.10.2015'!D17/160.33</f>
        <v>159.85009843796226</v>
      </c>
      <c r="E18" s="6">
        <f>'[2]Løntabel 1.10.2015'!E17/160.33</f>
        <v>161.49438998966437</v>
      </c>
      <c r="F18" s="6">
        <f>'[2]Løntabel 1.10.2015'!F17/160.33</f>
        <v>163.8690384092138</v>
      </c>
      <c r="G18" s="6">
        <f>'[2]Løntabel 1.10.2015'!G17/160.33</f>
        <v>165.51269257157114</v>
      </c>
    </row>
    <row r="19" spans="1:16" x14ac:dyDescent="0.2">
      <c r="A19" s="2"/>
      <c r="B19" s="2" t="s">
        <v>8</v>
      </c>
      <c r="C19" s="7">
        <f>C18*0.0533</f>
        <v>8.3934414859814037</v>
      </c>
      <c r="D19" s="7">
        <f>D18*0.0533</f>
        <v>8.5200102467433876</v>
      </c>
      <c r="E19" s="7">
        <f>E18*0.0533</f>
        <v>8.6076509864491104</v>
      </c>
      <c r="F19" s="7">
        <f>F18*0.0533</f>
        <v>8.7342197472110961</v>
      </c>
      <c r="G19" s="7">
        <f>G18*0.0533</f>
        <v>8.8218265140647407</v>
      </c>
      <c r="L19" s="13" t="s">
        <v>53</v>
      </c>
      <c r="M19" s="3" t="s">
        <v>55</v>
      </c>
      <c r="N19" s="3" t="s">
        <v>56</v>
      </c>
      <c r="O19" s="3" t="s">
        <v>61</v>
      </c>
      <c r="P19" s="3" t="s">
        <v>64</v>
      </c>
    </row>
    <row r="20" spans="1:16" x14ac:dyDescent="0.2">
      <c r="A20" s="2"/>
      <c r="B20" s="2" t="s">
        <v>9</v>
      </c>
      <c r="C20" s="7">
        <f>C18-C19</f>
        <v>149.08200853243142</v>
      </c>
      <c r="D20" s="7">
        <f>D18-D19</f>
        <v>151.33008819121886</v>
      </c>
      <c r="E20" s="7">
        <f>E18-E19</f>
        <v>152.88673900321527</v>
      </c>
      <c r="F20" s="7">
        <f>F18-F19</f>
        <v>155.13481866200271</v>
      </c>
      <c r="G20" s="7">
        <f>G18-G19</f>
        <v>156.69086605750638</v>
      </c>
      <c r="K20" s="9"/>
      <c r="L20" s="2" t="s">
        <v>15</v>
      </c>
      <c r="M20" s="15" t="s">
        <v>26</v>
      </c>
      <c r="N20" t="s">
        <v>31</v>
      </c>
      <c r="O20" t="s">
        <v>35</v>
      </c>
      <c r="P20" s="2" t="s">
        <v>65</v>
      </c>
    </row>
    <row r="21" spans="1:16" x14ac:dyDescent="0.2">
      <c r="A21" s="2"/>
      <c r="B21" s="2" t="s">
        <v>10</v>
      </c>
      <c r="C21" s="7">
        <f>C18*0.1067</f>
        <v>16.802630516964648</v>
      </c>
      <c r="D21" s="7">
        <f>D18*0.1067</f>
        <v>17.056005503330574</v>
      </c>
      <c r="E21" s="7">
        <f>E18*0.1067</f>
        <v>17.23145141189719</v>
      </c>
      <c r="F21" s="7">
        <f>F18*0.1067</f>
        <v>17.484826398263113</v>
      </c>
      <c r="G21" s="7">
        <f>G18*0.1067</f>
        <v>17.660204297386642</v>
      </c>
      <c r="L21" s="2" t="s">
        <v>16</v>
      </c>
      <c r="M21" s="15" t="s">
        <v>27</v>
      </c>
      <c r="N21" s="2" t="s">
        <v>57</v>
      </c>
      <c r="O21" t="s">
        <v>36</v>
      </c>
    </row>
    <row r="22" spans="1:16" ht="12.75" customHeight="1" x14ac:dyDescent="0.2">
      <c r="A22" s="4">
        <v>25</v>
      </c>
      <c r="B22" s="5" t="s">
        <v>7</v>
      </c>
      <c r="C22" s="6">
        <f>'[2]Løntabel 1.10.2015'!C21/160.33</f>
        <v>160.01356915473562</v>
      </c>
      <c r="D22" s="6">
        <f>'[2]Løntabel 1.10.2015'!D21/160.33</f>
        <v>162.31388833078296</v>
      </c>
      <c r="E22" s="6">
        <f>'[2]Løntabel 1.10.2015'!E21/160.33</f>
        <v>163.90623654279696</v>
      </c>
      <c r="F22" s="6">
        <f>'[2]Løntabel 1.10.2015'!F21/160.33</f>
        <v>166.20775899706854</v>
      </c>
      <c r="G22" s="6">
        <f>'[2]Løntabel 1.10.2015'!G21/160.33</f>
        <v>167.80004333314815</v>
      </c>
      <c r="L22" s="14" t="s">
        <v>17</v>
      </c>
      <c r="M22" s="15" t="s">
        <v>28</v>
      </c>
      <c r="N22" t="s">
        <v>32</v>
      </c>
      <c r="O22" t="s">
        <v>37</v>
      </c>
    </row>
    <row r="23" spans="1:16" x14ac:dyDescent="0.2">
      <c r="A23" s="2"/>
      <c r="B23" s="2" t="s">
        <v>8</v>
      </c>
      <c r="C23" s="7">
        <f>C22*0.0533</f>
        <v>8.5287232359474086</v>
      </c>
      <c r="D23" s="7">
        <f>D22*0.0533</f>
        <v>8.6513302480307317</v>
      </c>
      <c r="E23" s="7">
        <f>E22*0.0533</f>
        <v>8.7362024077310778</v>
      </c>
      <c r="F23" s="7">
        <f>F22*0.0533</f>
        <v>8.8588735545437522</v>
      </c>
      <c r="G23" s="7">
        <f>G22*0.0533</f>
        <v>8.9437423096567965</v>
      </c>
      <c r="L23" s="14" t="s">
        <v>18</v>
      </c>
      <c r="M23" s="15" t="s">
        <v>29</v>
      </c>
      <c r="N23" t="s">
        <v>33</v>
      </c>
      <c r="O23" t="s">
        <v>38</v>
      </c>
    </row>
    <row r="24" spans="1:16" x14ac:dyDescent="0.2">
      <c r="A24" s="2"/>
      <c r="B24" s="2" t="s">
        <v>9</v>
      </c>
      <c r="C24" s="7">
        <f>C22-C23</f>
        <v>151.48484591878821</v>
      </c>
      <c r="D24" s="7">
        <f>D22-D23</f>
        <v>153.66255808275224</v>
      </c>
      <c r="E24" s="7">
        <f>E22-E23</f>
        <v>155.17003413506589</v>
      </c>
      <c r="F24" s="7">
        <f>F22-F23</f>
        <v>157.34888544252479</v>
      </c>
      <c r="G24" s="7">
        <f>G22-G23</f>
        <v>158.85630102349137</v>
      </c>
      <c r="L24" s="14" t="s">
        <v>19</v>
      </c>
      <c r="M24" s="15" t="s">
        <v>30</v>
      </c>
      <c r="N24" s="2" t="s">
        <v>58</v>
      </c>
      <c r="O24" t="s">
        <v>39</v>
      </c>
    </row>
    <row r="25" spans="1:16" x14ac:dyDescent="0.2">
      <c r="A25" s="2"/>
      <c r="B25" s="2" t="s">
        <v>10</v>
      </c>
      <c r="C25" s="7">
        <f>C22*0.1067</f>
        <v>17.073447828810291</v>
      </c>
      <c r="D25" s="7">
        <f>D22*0.1067</f>
        <v>17.318891884894541</v>
      </c>
      <c r="E25" s="7">
        <f>E22*0.1067</f>
        <v>17.488795439116437</v>
      </c>
      <c r="F25" s="7">
        <f>F22*0.1067</f>
        <v>17.734367884987215</v>
      </c>
      <c r="G25" s="7">
        <f>G22*0.1067</f>
        <v>17.90426462364691</v>
      </c>
      <c r="L25" s="14" t="s">
        <v>20</v>
      </c>
      <c r="N25" s="2" t="s">
        <v>59</v>
      </c>
      <c r="O25" s="2" t="s">
        <v>40</v>
      </c>
    </row>
    <row r="26" spans="1:16" x14ac:dyDescent="0.2">
      <c r="A26" s="4">
        <v>26</v>
      </c>
      <c r="B26" s="5" t="s">
        <v>7</v>
      </c>
      <c r="C26" s="6">
        <f>'[2]Løntabel 1.10.2015'!C25/160.33</f>
        <v>162.6100659025015</v>
      </c>
      <c r="D26" s="6">
        <f>'[2]Løntabel 1.10.2015'!D25/160.33</f>
        <v>164.83190036787158</v>
      </c>
      <c r="E26" s="6">
        <f>'[2]Løntabel 1.10.2015'!E25/160.33</f>
        <v>166.36930081706481</v>
      </c>
      <c r="F26" s="6">
        <f>'[2]Løntabel 1.10.2015'!F25/160.33</f>
        <v>168.59065447503374</v>
      </c>
      <c r="G26" s="6">
        <f>'[2]Løntabel 1.10.2015'!G25/160.33</f>
        <v>170.12811030613852</v>
      </c>
      <c r="L26" s="14" t="s">
        <v>21</v>
      </c>
      <c r="N26" t="s">
        <v>34</v>
      </c>
      <c r="O26" t="s">
        <v>42</v>
      </c>
    </row>
    <row r="27" spans="1:16" x14ac:dyDescent="0.2">
      <c r="A27" s="2"/>
      <c r="B27" s="2" t="s">
        <v>8</v>
      </c>
      <c r="C27" s="7">
        <f>C26*0.0533</f>
        <v>8.6671165126033305</v>
      </c>
      <c r="D27" s="7">
        <f>D26*0.0533</f>
        <v>8.785540289607555</v>
      </c>
      <c r="E27" s="7">
        <f>E26*0.0533</f>
        <v>8.8674837335495553</v>
      </c>
      <c r="F27" s="7">
        <f>F26*0.0533</f>
        <v>8.9858818835192977</v>
      </c>
      <c r="G27" s="7">
        <f>G26*0.0533</f>
        <v>9.0678282793171832</v>
      </c>
      <c r="L27" s="14" t="s">
        <v>22</v>
      </c>
      <c r="N27" t="s">
        <v>60</v>
      </c>
      <c r="O27" s="16" t="s">
        <v>43</v>
      </c>
    </row>
    <row r="28" spans="1:16" x14ac:dyDescent="0.2">
      <c r="A28" s="2"/>
      <c r="B28" s="2" t="s">
        <v>9</v>
      </c>
      <c r="C28" s="7">
        <f>C26-C27</f>
        <v>153.94294938989816</v>
      </c>
      <c r="D28" s="7">
        <f>D26-D27</f>
        <v>156.04636007826403</v>
      </c>
      <c r="E28" s="7">
        <f>E26-E27</f>
        <v>157.50181708351525</v>
      </c>
      <c r="F28" s="7">
        <f>F26-F27</f>
        <v>159.60477259151446</v>
      </c>
      <c r="G28" s="7">
        <f>G26-G27</f>
        <v>161.06028202682134</v>
      </c>
      <c r="L28" s="14" t="s">
        <v>23</v>
      </c>
      <c r="O28" s="16" t="s">
        <v>44</v>
      </c>
    </row>
    <row r="29" spans="1:16" x14ac:dyDescent="0.2">
      <c r="A29" s="2"/>
      <c r="B29" s="2" t="s">
        <v>10</v>
      </c>
      <c r="C29" s="7">
        <f>C26*0.1067</f>
        <v>17.350494031796909</v>
      </c>
      <c r="D29" s="7">
        <f>D26*0.1067</f>
        <v>17.587563769251897</v>
      </c>
      <c r="E29" s="7">
        <f>E26*0.1067</f>
        <v>17.751604397180817</v>
      </c>
      <c r="F29" s="7">
        <f>F26*0.1067</f>
        <v>17.988622832486101</v>
      </c>
      <c r="G29" s="7">
        <f>G26*0.1067</f>
        <v>18.152669369664981</v>
      </c>
      <c r="L29" s="8" t="s">
        <v>24</v>
      </c>
      <c r="O29" s="16" t="s">
        <v>45</v>
      </c>
    </row>
    <row r="30" spans="1:16" x14ac:dyDescent="0.2">
      <c r="A30" s="4">
        <v>28</v>
      </c>
      <c r="B30" s="5" t="s">
        <v>7</v>
      </c>
      <c r="C30" s="6">
        <f>'[2]Løntabel 1.10.2015'!C29/160.33</f>
        <v>167.98060508427051</v>
      </c>
      <c r="D30" s="6">
        <f>'[2]Løntabel 1.10.2015'!D29/160.33</f>
        <v>170.02603326569334</v>
      </c>
      <c r="E30" s="6">
        <f>'[2]Løntabel 1.10.2015'!E29/160.33</f>
        <v>171.44197519375999</v>
      </c>
      <c r="F30" s="6">
        <f>'[2]Løntabel 1.10.2015'!F29/160.33</f>
        <v>173.48740337518277</v>
      </c>
      <c r="G30" s="6">
        <f>'[2]Løntabel 1.10.2015'!G29/160.33</f>
        <v>174.90280911393648</v>
      </c>
      <c r="L30" s="8" t="s">
        <v>25</v>
      </c>
      <c r="O30" s="17" t="s">
        <v>62</v>
      </c>
    </row>
    <row r="31" spans="1:16" x14ac:dyDescent="0.2">
      <c r="A31" s="2"/>
      <c r="B31" s="2" t="s">
        <v>8</v>
      </c>
      <c r="C31" s="7">
        <f>C30*0.0533</f>
        <v>8.9533662509916176</v>
      </c>
      <c r="D31" s="7">
        <f>D30*0.0533</f>
        <v>9.0623875730614554</v>
      </c>
      <c r="E31" s="7">
        <f>E30*0.0533</f>
        <v>9.1378572778274076</v>
      </c>
      <c r="F31" s="7">
        <f>F30*0.0533</f>
        <v>9.2468785998972418</v>
      </c>
      <c r="G31" s="7">
        <f>G30*0.0533</f>
        <v>9.3223197257728145</v>
      </c>
      <c r="L31" s="8" t="s">
        <v>54</v>
      </c>
      <c r="O31" s="16" t="s">
        <v>47</v>
      </c>
    </row>
    <row r="32" spans="1:16" x14ac:dyDescent="0.2">
      <c r="A32" s="2"/>
      <c r="B32" s="2" t="s">
        <v>9</v>
      </c>
      <c r="C32" s="7">
        <f>C30-C31</f>
        <v>159.02723883327889</v>
      </c>
      <c r="D32" s="7">
        <f>D30-D31</f>
        <v>160.9636456926319</v>
      </c>
      <c r="E32" s="7">
        <f>E30-E31</f>
        <v>162.30411791593258</v>
      </c>
      <c r="F32" s="7">
        <f>F30-F31</f>
        <v>164.24052477528554</v>
      </c>
      <c r="G32" s="7">
        <f>G30-G31</f>
        <v>165.58048938816367</v>
      </c>
      <c r="O32" s="16" t="s">
        <v>48</v>
      </c>
    </row>
    <row r="33" spans="1:15" x14ac:dyDescent="0.2">
      <c r="A33" s="2"/>
      <c r="B33" s="2" t="s">
        <v>10</v>
      </c>
      <c r="C33" s="7">
        <f>C30*0.1067</f>
        <v>17.923530562491663</v>
      </c>
      <c r="D33" s="7">
        <f>D30*0.1067</f>
        <v>18.141777749449481</v>
      </c>
      <c r="E33" s="7">
        <f>E30*0.1067</f>
        <v>18.29285875317419</v>
      </c>
      <c r="F33" s="7">
        <f>F30*0.1067</f>
        <v>18.511105940132001</v>
      </c>
      <c r="G33" s="7">
        <f>G30*0.1067</f>
        <v>18.662129732457025</v>
      </c>
      <c r="O33" s="16" t="s">
        <v>49</v>
      </c>
    </row>
    <row r="34" spans="1:15" x14ac:dyDescent="0.2">
      <c r="A34" s="4">
        <v>29</v>
      </c>
      <c r="B34" s="5" t="s">
        <v>7</v>
      </c>
      <c r="C34" s="6">
        <f>'[2]Løntabel 1.10.2015'!C33/160.33</f>
        <v>170.75645715720475</v>
      </c>
      <c r="D34" s="6">
        <f>'[2]Løntabel 1.10.2015'!D33/160.33</f>
        <v>172.70510316764731</v>
      </c>
      <c r="E34" s="6">
        <f>'[2]Løntabel 1.10.2015'!E33/160.33</f>
        <v>174.05382036060786</v>
      </c>
      <c r="F34" s="6">
        <f>'[2]Løntabel 1.10.2015'!F33/160.33</f>
        <v>176.00193018173755</v>
      </c>
      <c r="G34" s="6">
        <f>'[2]Løntabel 1.10.2015'!G33/160.33</f>
        <v>177.35118356401105</v>
      </c>
      <c r="O34" s="16" t="s">
        <v>50</v>
      </c>
    </row>
    <row r="35" spans="1:15" x14ac:dyDescent="0.2">
      <c r="A35" s="2"/>
      <c r="B35" s="2" t="s">
        <v>8</v>
      </c>
      <c r="C35" s="7">
        <f>C34*0.0533</f>
        <v>9.1013191664790138</v>
      </c>
      <c r="D35" s="7">
        <f>D34*0.0533</f>
        <v>9.2051819988356023</v>
      </c>
      <c r="E35" s="7">
        <f>E34*0.0533</f>
        <v>9.277068625220398</v>
      </c>
      <c r="F35" s="7">
        <f>F34*0.0533</f>
        <v>9.3809028786866122</v>
      </c>
      <c r="G35" s="7">
        <f>G34*0.0533</f>
        <v>9.4528180839617892</v>
      </c>
      <c r="O35" s="16" t="s">
        <v>63</v>
      </c>
    </row>
    <row r="36" spans="1:15" x14ac:dyDescent="0.2">
      <c r="A36" s="2"/>
      <c r="B36" s="2" t="s">
        <v>9</v>
      </c>
      <c r="C36" s="7">
        <f>C34-C35</f>
        <v>161.65513799072573</v>
      </c>
      <c r="D36" s="7">
        <f>D34-D35</f>
        <v>163.49992116881171</v>
      </c>
      <c r="E36" s="7">
        <f>E34-E35</f>
        <v>164.77675173538745</v>
      </c>
      <c r="F36" s="7">
        <f>F34-F35</f>
        <v>166.62102730305094</v>
      </c>
      <c r="G36" s="7">
        <f>G34-G35</f>
        <v>167.89836548004925</v>
      </c>
      <c r="O36" t="s">
        <v>51</v>
      </c>
    </row>
    <row r="37" spans="1:15" x14ac:dyDescent="0.2">
      <c r="A37" s="2"/>
      <c r="B37" s="2" t="s">
        <v>10</v>
      </c>
      <c r="C37" s="7">
        <f>C34*0.1067</f>
        <v>18.219713978673749</v>
      </c>
      <c r="D37" s="7">
        <f>D34*0.1067</f>
        <v>18.427634507987968</v>
      </c>
      <c r="E37" s="7">
        <f>E34*0.1067</f>
        <v>18.571542632476859</v>
      </c>
      <c r="F37" s="7">
        <f>F34*0.1067</f>
        <v>18.779405950391396</v>
      </c>
      <c r="G37" s="7">
        <f>G34*0.1067</f>
        <v>18.923371286279981</v>
      </c>
      <c r="O37" t="s">
        <v>52</v>
      </c>
    </row>
    <row r="38" spans="1:15" x14ac:dyDescent="0.2">
      <c r="A38" s="4">
        <v>30</v>
      </c>
      <c r="B38" s="5" t="s">
        <v>7</v>
      </c>
      <c r="C38" s="6">
        <f>'[2]Løntabel 1.10.2015'!C37/160.33</f>
        <v>173.5924655398241</v>
      </c>
      <c r="D38" s="6">
        <f>'[2]Løntabel 1.10.2015'!D37/160.33</f>
        <v>175.43732283524352</v>
      </c>
      <c r="E38" s="6">
        <f>'[2]Løntabel 1.10.2015'!E37/160.33</f>
        <v>176.71519601523588</v>
      </c>
      <c r="F38" s="6">
        <f>'[2]Løntabel 1.10.2015'!F37/160.33</f>
        <v>178.56002236996628</v>
      </c>
      <c r="G38" s="6">
        <f>'[2]Løntabel 1.10.2015'!G37/160.33</f>
        <v>179.83735936064571</v>
      </c>
      <c r="O38" s="2" t="s">
        <v>41</v>
      </c>
    </row>
    <row r="39" spans="1:15" x14ac:dyDescent="0.2">
      <c r="A39" s="2"/>
      <c r="B39" s="2" t="s">
        <v>8</v>
      </c>
      <c r="C39" s="7">
        <f>C38*0.0533</f>
        <v>9.252478413272625</v>
      </c>
      <c r="D39" s="7">
        <f>D38*0.0533</f>
        <v>9.3508093071184799</v>
      </c>
      <c r="E39" s="7">
        <f>E38*0.0533</f>
        <v>9.4189199476120731</v>
      </c>
      <c r="F39" s="7">
        <f>F38*0.0533</f>
        <v>9.517249192319202</v>
      </c>
      <c r="G39" s="7">
        <f>G38*0.0533</f>
        <v>9.5853312539224156</v>
      </c>
      <c r="O39" t="s">
        <v>46</v>
      </c>
    </row>
    <row r="40" spans="1:15" x14ac:dyDescent="0.2">
      <c r="A40" s="2"/>
      <c r="B40" s="2" t="s">
        <v>9</v>
      </c>
      <c r="C40" s="7">
        <f>C38-C39</f>
        <v>164.33998712655148</v>
      </c>
      <c r="D40" s="7">
        <f>D38-D39</f>
        <v>166.08651352812504</v>
      </c>
      <c r="E40" s="7">
        <f>E38-E39</f>
        <v>167.29627606762381</v>
      </c>
      <c r="F40" s="7">
        <f>F38-F39</f>
        <v>169.04277317764706</v>
      </c>
      <c r="G40" s="7">
        <f>G38-G39</f>
        <v>170.25202810672329</v>
      </c>
    </row>
    <row r="41" spans="1:15" x14ac:dyDescent="0.2">
      <c r="A41" s="2"/>
      <c r="B41" s="2" t="s">
        <v>10</v>
      </c>
      <c r="C41" s="7">
        <f>C38*0.1067</f>
        <v>18.522316073099233</v>
      </c>
      <c r="D41" s="7">
        <f>D38*0.1067</f>
        <v>18.719162346520484</v>
      </c>
      <c r="E41" s="7">
        <f>E38*0.1067</f>
        <v>18.855511414825667</v>
      </c>
      <c r="F41" s="7">
        <f>F38*0.1067</f>
        <v>19.052354386875404</v>
      </c>
      <c r="G41" s="7">
        <f>G38*0.1067</f>
        <v>19.188646243780898</v>
      </c>
    </row>
    <row r="42" spans="1:15" x14ac:dyDescent="0.2">
      <c r="A42" s="4">
        <v>31</v>
      </c>
      <c r="B42" s="5" t="s">
        <v>7</v>
      </c>
      <c r="C42" s="6">
        <f>'[2]Løntabel 1.10.2015'!C41/160.33</f>
        <v>176.49274447404241</v>
      </c>
      <c r="D42" s="6">
        <f>'[2]Løntabel 1.10.2015'!D41/160.33</f>
        <v>178.22845630359566</v>
      </c>
      <c r="E42" s="6">
        <f>'[2]Løntabel 1.10.2015'!E41/160.33</f>
        <v>179.42965441184191</v>
      </c>
      <c r="F42" s="6">
        <f>'[2]Løntabel 1.10.2015'!F41/160.33</f>
        <v>181.16536624139516</v>
      </c>
      <c r="G42" s="6">
        <f>'[2]Løntabel 1.10.2015'!G41/160.33</f>
        <v>182.36656434964138</v>
      </c>
    </row>
    <row r="43" spans="1:15" x14ac:dyDescent="0.2">
      <c r="A43" s="2"/>
      <c r="B43" s="2" t="s">
        <v>8</v>
      </c>
      <c r="C43" s="7">
        <f>C42*0.0533</f>
        <v>9.4070632804664598</v>
      </c>
      <c r="D43" s="7">
        <f>D42*0.0533</f>
        <v>9.4995767209816488</v>
      </c>
      <c r="E43" s="7">
        <f>E42*0.0533</f>
        <v>9.5636005801511743</v>
      </c>
      <c r="F43" s="7">
        <f>F42*0.0533</f>
        <v>9.6561140206663616</v>
      </c>
      <c r="G43" s="7">
        <f>G42*0.0533</f>
        <v>9.7201378798358853</v>
      </c>
    </row>
    <row r="44" spans="1:15" x14ac:dyDescent="0.2">
      <c r="A44" s="2"/>
      <c r="B44" s="2" t="s">
        <v>9</v>
      </c>
      <c r="C44" s="7">
        <f>C42-C43</f>
        <v>167.08568119357597</v>
      </c>
      <c r="D44" s="7">
        <f>D42-D43</f>
        <v>168.72887958261401</v>
      </c>
      <c r="E44" s="7">
        <f>E42-E43</f>
        <v>169.86605383169075</v>
      </c>
      <c r="F44" s="7">
        <f>F42-F43</f>
        <v>171.5092522207288</v>
      </c>
      <c r="G44" s="7">
        <f>G42-G43</f>
        <v>172.6464264698055</v>
      </c>
    </row>
    <row r="45" spans="1:15" x14ac:dyDescent="0.2">
      <c r="A45" s="2"/>
      <c r="B45" s="2" t="s">
        <v>10</v>
      </c>
      <c r="C45" s="7">
        <f>C42*0.1067</f>
        <v>18.831775835380327</v>
      </c>
      <c r="D45" s="7">
        <f>D42*0.1067</f>
        <v>19.016976287593657</v>
      </c>
      <c r="E45" s="7">
        <f>E42*0.1067</f>
        <v>19.145144125743531</v>
      </c>
      <c r="F45" s="7">
        <f>F42*0.1067</f>
        <v>19.330344577956865</v>
      </c>
      <c r="G45" s="7">
        <f>G42*0.1067</f>
        <v>19.458512416106736</v>
      </c>
    </row>
    <row r="46" spans="1:15" x14ac:dyDescent="0.2">
      <c r="A46" s="2"/>
      <c r="B46" s="3"/>
      <c r="C46" s="2"/>
      <c r="D46" s="2"/>
      <c r="E46" s="2"/>
      <c r="F46" s="2"/>
      <c r="G46" s="2"/>
    </row>
    <row r="47" spans="1:15" x14ac:dyDescent="0.2">
      <c r="A47" s="2"/>
      <c r="B47" s="3" t="s">
        <v>12</v>
      </c>
      <c r="C47" s="2"/>
      <c r="D47" s="2"/>
      <c r="E47" s="2"/>
      <c r="F47" s="2"/>
      <c r="G47" s="2"/>
    </row>
    <row r="48" spans="1:15" x14ac:dyDescent="0.2">
      <c r="A48" s="4">
        <v>39</v>
      </c>
      <c r="B48" s="5" t="s">
        <v>7</v>
      </c>
      <c r="C48" s="6">
        <f>'[2]Løntabel 1.10.2015'!C47/160.33</f>
        <v>202.33076913186974</v>
      </c>
      <c r="D48" s="6">
        <f>'[2]Løntabel 1.10.2015'!D47/160.33</f>
        <v>202.92426367759683</v>
      </c>
      <c r="E48" s="6">
        <f>'[2]Løntabel 1.10.2015'!E47/160.33</f>
        <v>203.3348718268571</v>
      </c>
      <c r="F48" s="6">
        <f>'[2]Løntabel 1.10.2015'!F47/160.33</f>
        <v>203.92841221334871</v>
      </c>
      <c r="G48" s="6">
        <f>'[2]Løntabel 1.10.2015'!G47/160.33</f>
        <v>204.33966941635055</v>
      </c>
    </row>
    <row r="49" spans="1:7" x14ac:dyDescent="0.2">
      <c r="A49" s="2"/>
      <c r="B49" s="2" t="s">
        <v>8</v>
      </c>
      <c r="C49" s="7">
        <f>C48*0.0533</f>
        <v>10.784229994728657</v>
      </c>
      <c r="D49" s="7">
        <f>D48*0.0533</f>
        <v>10.815863254015911</v>
      </c>
      <c r="E49" s="7">
        <f>E48*0.0533</f>
        <v>10.837748668371484</v>
      </c>
      <c r="F49" s="7">
        <f>F48*0.0533</f>
        <v>10.869384370971487</v>
      </c>
      <c r="G49" s="7">
        <f>G48*0.0533</f>
        <v>10.891304379891483</v>
      </c>
    </row>
    <row r="50" spans="1:7" x14ac:dyDescent="0.2">
      <c r="A50" s="2"/>
      <c r="B50" s="2" t="s">
        <v>9</v>
      </c>
      <c r="C50" s="7">
        <f>C48-C49</f>
        <v>191.54653913714108</v>
      </c>
      <c r="D50" s="7">
        <f>D48-D49</f>
        <v>192.10840042358092</v>
      </c>
      <c r="E50" s="7">
        <f>E48-E49</f>
        <v>192.49712315848561</v>
      </c>
      <c r="F50" s="7">
        <f>F48-F49</f>
        <v>193.05902784237722</v>
      </c>
      <c r="G50" s="7">
        <f>G48-G49</f>
        <v>193.44836503645905</v>
      </c>
    </row>
    <row r="51" spans="1:7" x14ac:dyDescent="0.2">
      <c r="A51" s="2"/>
      <c r="B51" s="2" t="s">
        <v>10</v>
      </c>
      <c r="C51" s="7">
        <f>C48*0.1067</f>
        <v>21.588693066370503</v>
      </c>
      <c r="D51" s="7">
        <f>D48*0.1067</f>
        <v>21.652018934399582</v>
      </c>
      <c r="E51" s="7">
        <f>E48*0.1067</f>
        <v>21.695830823925654</v>
      </c>
      <c r="F51" s="7">
        <f>F48*0.1067</f>
        <v>21.759161583164307</v>
      </c>
      <c r="G51" s="7">
        <f>G48*0.1067</f>
        <v>21.803042726724605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opLeftCell="A18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</cols>
  <sheetData>
    <row r="1" spans="1:13" x14ac:dyDescent="0.2">
      <c r="A1" s="3" t="s">
        <v>68</v>
      </c>
    </row>
    <row r="2" spans="1:13" x14ac:dyDescent="0.2">
      <c r="A2" t="s">
        <v>76</v>
      </c>
    </row>
    <row r="4" spans="1:13" x14ac:dyDescent="0.2">
      <c r="A4" t="s">
        <v>77</v>
      </c>
      <c r="D4" s="21">
        <v>1.4999999999999999E-2</v>
      </c>
    </row>
    <row r="5" spans="1:13" x14ac:dyDescent="0.2">
      <c r="A5" t="s">
        <v>78</v>
      </c>
      <c r="D5" s="21">
        <v>5.5E-2</v>
      </c>
    </row>
    <row r="6" spans="1:13" x14ac:dyDescent="0.2">
      <c r="A6" t="s">
        <v>79</v>
      </c>
      <c r="D6" s="21">
        <v>0.11</v>
      </c>
    </row>
    <row r="9" spans="1:13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1:13" s="10" customFormat="1" x14ac:dyDescent="0.2">
      <c r="A10" s="11"/>
      <c r="B10" s="11"/>
      <c r="C10" s="11"/>
      <c r="D10" s="11"/>
      <c r="E10" s="11"/>
      <c r="F10" s="11"/>
      <c r="G10" s="11"/>
    </row>
    <row r="11" spans="1:13" x14ac:dyDescent="0.2">
      <c r="A11" s="2"/>
      <c r="B11" s="3" t="s">
        <v>6</v>
      </c>
      <c r="C11" s="2"/>
      <c r="D11" s="2"/>
      <c r="E11" s="2"/>
      <c r="F11" s="2"/>
      <c r="G11" s="2"/>
    </row>
    <row r="12" spans="1:13" x14ac:dyDescent="0.2">
      <c r="A12" s="4">
        <v>19</v>
      </c>
      <c r="B12" s="5" t="s">
        <v>7</v>
      </c>
      <c r="C12" s="6">
        <f>'Løntabel oktober 2015 '!C12*(1+$D$4)</f>
        <v>23743.726292335174</v>
      </c>
      <c r="D12" s="6">
        <f>'Løntabel oktober 2015 '!D12*(1+$D$4)</f>
        <v>24132.558799999995</v>
      </c>
      <c r="E12" s="6">
        <f>'Løntabel oktober 2015 '!E12*(1+$D$4)</f>
        <v>24401.767250000001</v>
      </c>
      <c r="F12" s="6">
        <f>'Løntabel oktober 2015 '!F12*(1+$D$4)</f>
        <v>24790.610856990861</v>
      </c>
      <c r="G12" s="6">
        <f>'Løntabel oktober 2015 '!G12*(1+$D$4)</f>
        <v>25059.830624336777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13" x14ac:dyDescent="0.2">
      <c r="A13" s="2"/>
      <c r="B13" t="s">
        <v>8</v>
      </c>
      <c r="C13" s="7">
        <f>C12*$D$5</f>
        <v>1305.9049460784345</v>
      </c>
      <c r="D13" s="7">
        <f>D12*$D$5</f>
        <v>1327.2907339999997</v>
      </c>
      <c r="E13" s="7">
        <f>E12*$D$5</f>
        <v>1342.09719875</v>
      </c>
      <c r="F13" s="7">
        <f>F12*$D$5</f>
        <v>1363.4835971344974</v>
      </c>
      <c r="G13" s="7">
        <f>G12*$D$5</f>
        <v>1378.2906843385229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13" x14ac:dyDescent="0.2">
      <c r="A14" s="2"/>
      <c r="B14" t="s">
        <v>9</v>
      </c>
      <c r="C14" s="7">
        <f>C12-C13</f>
        <v>22437.82134625674</v>
      </c>
      <c r="D14" s="7">
        <f>D12-D13</f>
        <v>22805.268065999997</v>
      </c>
      <c r="E14" s="7">
        <f>E12-E13</f>
        <v>23059.670051249999</v>
      </c>
      <c r="F14" s="7">
        <f>F12-F13</f>
        <v>23427.127259856363</v>
      </c>
      <c r="G14" s="7">
        <f>G12-G13</f>
        <v>23681.539939998253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13" x14ac:dyDescent="0.2">
      <c r="A15" s="2"/>
      <c r="B15" t="s">
        <v>10</v>
      </c>
      <c r="C15" s="7">
        <f>C12*$D$6</f>
        <v>2611.809892156869</v>
      </c>
      <c r="D15" s="7">
        <f>D12*$D$6</f>
        <v>2654.5814679999994</v>
      </c>
      <c r="E15" s="7">
        <f>E12*$D$6</f>
        <v>2684.1943974999999</v>
      </c>
      <c r="F15" s="7">
        <f>F12*$D$6</f>
        <v>2726.9671942689947</v>
      </c>
      <c r="G15" s="7">
        <f>G12*$D$6</f>
        <v>2756.5813686770457</v>
      </c>
      <c r="I15" s="2"/>
      <c r="J15" s="15"/>
      <c r="K15" s="2"/>
    </row>
    <row r="16" spans="1:13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2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2" ht="22.5" customHeight="1" x14ac:dyDescent="0.2">
      <c r="A18" s="4">
        <v>24</v>
      </c>
      <c r="B18" s="5" t="s">
        <v>7</v>
      </c>
      <c r="C18" s="6">
        <f>'Løntabel oktober 2015 '!C18*(1+'Løntabel april 2016'!$D$4)</f>
        <v>25626.759484973911</v>
      </c>
      <c r="D18" s="6">
        <f>'Løntabel oktober 2015 '!D18*(1+'Løntabel april 2016'!$D$4)</f>
        <v>26013.197776796867</v>
      </c>
      <c r="E18" s="6">
        <f>'Løntabel oktober 2015 '!E18*(1+'Løntabel april 2016'!$D$4)</f>
        <v>26280.781480248534</v>
      </c>
      <c r="F18" s="6">
        <f>'Løntabel oktober 2015 '!F18*(1+'Løntabel april 2016'!$D$4)</f>
        <v>26667.21977207149</v>
      </c>
      <c r="G18" s="6">
        <f>'Løntabel oktober 2015 '!G18*(1+'Løntabel april 2016'!$D$4)</f>
        <v>26934.69975</v>
      </c>
      <c r="I18" s="14" t="s">
        <v>19</v>
      </c>
      <c r="J18" s="15" t="s">
        <v>30</v>
      </c>
      <c r="K18" s="2" t="s">
        <v>58</v>
      </c>
      <c r="L18" t="s">
        <v>39</v>
      </c>
    </row>
    <row r="19" spans="1:12" x14ac:dyDescent="0.2">
      <c r="A19" s="2"/>
      <c r="B19" s="2" t="s">
        <v>8</v>
      </c>
      <c r="C19" s="7">
        <f>C18*$D$5</f>
        <v>1409.4717716735652</v>
      </c>
      <c r="D19" s="7">
        <f>D18*$D$5</f>
        <v>1430.7258777238278</v>
      </c>
      <c r="E19" s="7">
        <f>E18*$D$5</f>
        <v>1445.4429814136693</v>
      </c>
      <c r="F19" s="7">
        <f>F18*$D$5</f>
        <v>1466.6970874639319</v>
      </c>
      <c r="G19" s="7">
        <f>G18*$D$5</f>
        <v>1481.4084862499999</v>
      </c>
      <c r="I19" s="14" t="s">
        <v>20</v>
      </c>
      <c r="K19" s="2" t="s">
        <v>59</v>
      </c>
      <c r="L19" s="2" t="s">
        <v>40</v>
      </c>
    </row>
    <row r="20" spans="1:12" x14ac:dyDescent="0.2">
      <c r="A20" s="2"/>
      <c r="B20" s="2" t="s">
        <v>9</v>
      </c>
      <c r="C20" s="7">
        <f>C18-C19</f>
        <v>24217.287713300346</v>
      </c>
      <c r="D20" s="7">
        <f>D18-D19</f>
        <v>24582.47189907304</v>
      </c>
      <c r="E20" s="7">
        <f>E18-E19</f>
        <v>24835.338498834863</v>
      </c>
      <c r="F20" s="7">
        <f>F18-F19</f>
        <v>25200.52268460756</v>
      </c>
      <c r="G20" s="7">
        <f>G18-G19</f>
        <v>25453.291263750001</v>
      </c>
      <c r="I20" s="14"/>
      <c r="K20" s="2"/>
      <c r="L20" s="2"/>
    </row>
    <row r="21" spans="1:12" x14ac:dyDescent="0.2">
      <c r="A21" s="2"/>
      <c r="B21" s="2" t="s">
        <v>10</v>
      </c>
      <c r="C21" s="7">
        <f>C18*$D$6</f>
        <v>2818.9435433471303</v>
      </c>
      <c r="D21" s="7">
        <f>D18*$D$6</f>
        <v>2861.4517554476556</v>
      </c>
      <c r="E21" s="7">
        <f>E18*$D$6</f>
        <v>2890.8859628273385</v>
      </c>
      <c r="F21" s="7">
        <f>F18*$D$6</f>
        <v>2933.3941749278638</v>
      </c>
      <c r="G21" s="7">
        <f>G18*$D$6</f>
        <v>2962.8169724999998</v>
      </c>
      <c r="I21" s="14" t="s">
        <v>21</v>
      </c>
      <c r="K21" t="s">
        <v>34</v>
      </c>
      <c r="L21" t="s">
        <v>42</v>
      </c>
    </row>
    <row r="22" spans="1:12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2" ht="12.75" customHeight="1" x14ac:dyDescent="0.2">
      <c r="A23" s="4">
        <v>25</v>
      </c>
      <c r="B23" s="5" t="s">
        <v>7</v>
      </c>
      <c r="C23" s="6">
        <f>'Løntabel oktober 2015 '!C23*(1+'Løntabel april 2016'!$D$4)</f>
        <v>26039.800175717446</v>
      </c>
      <c r="D23" s="6">
        <f>'Løntabel oktober 2015 '!D23*(1+'Løntabel april 2016'!$D$4)</f>
        <v>26414.14250181555</v>
      </c>
      <c r="E23" s="6">
        <f>'Løntabel oktober 2015 '!E23*(1+'Løntabel april 2016'!$D$4)</f>
        <v>26673.273208480237</v>
      </c>
      <c r="F23" s="6">
        <f>'Løntabel oktober 2015 '!F23*(1+'Løntabel april 2016'!$D$4)</f>
        <v>27047.811349999996</v>
      </c>
      <c r="G23" s="6">
        <f>'Løntabel oktober 2015 '!G23*(1+'Løntabel april 2016'!$D$4)</f>
        <v>27306.9316618177</v>
      </c>
      <c r="I23" s="14" t="s">
        <v>23</v>
      </c>
      <c r="L23" s="16" t="s">
        <v>44</v>
      </c>
    </row>
    <row r="24" spans="1:12" x14ac:dyDescent="0.2">
      <c r="A24" s="2"/>
      <c r="B24" s="2" t="s">
        <v>8</v>
      </c>
      <c r="C24" s="7">
        <f>C23*$D$5</f>
        <v>1432.1890096644595</v>
      </c>
      <c r="D24" s="7">
        <f>D23*$D$5</f>
        <v>1452.7778375998553</v>
      </c>
      <c r="E24" s="7">
        <f>E23*$D$5</f>
        <v>1467.0300264664131</v>
      </c>
      <c r="F24" s="7">
        <f>F23*$D$5</f>
        <v>1487.6296242499998</v>
      </c>
      <c r="G24" s="7">
        <f>G23*$D$5</f>
        <v>1501.8812413999735</v>
      </c>
      <c r="I24" s="8" t="s">
        <v>24</v>
      </c>
      <c r="L24" s="16" t="s">
        <v>45</v>
      </c>
    </row>
    <row r="25" spans="1:12" x14ac:dyDescent="0.2">
      <c r="A25" s="2"/>
      <c r="B25" s="2" t="s">
        <v>9</v>
      </c>
      <c r="C25" s="7">
        <f>C23-C24</f>
        <v>24607.611166052986</v>
      </c>
      <c r="D25" s="7">
        <f>D23-D24</f>
        <v>24961.364664215693</v>
      </c>
      <c r="E25" s="7">
        <f>E23-E24</f>
        <v>25206.243182013823</v>
      </c>
      <c r="F25" s="7">
        <f>F23-F24</f>
        <v>25560.181725749997</v>
      </c>
      <c r="G25" s="7">
        <f>G23-G24</f>
        <v>25805.050420417727</v>
      </c>
      <c r="I25" s="8"/>
      <c r="L25" s="16"/>
    </row>
    <row r="26" spans="1:12" x14ac:dyDescent="0.2">
      <c r="A26" s="2"/>
      <c r="B26" s="2" t="s">
        <v>10</v>
      </c>
      <c r="C26" s="7">
        <f>C23*$D$6</f>
        <v>2864.378019328919</v>
      </c>
      <c r="D26" s="7">
        <f>D23*$D$6</f>
        <v>2905.5556751997105</v>
      </c>
      <c r="E26" s="7">
        <f>E23*$D$6</f>
        <v>2934.0600529328262</v>
      </c>
      <c r="F26" s="7">
        <f>F23*$D$6</f>
        <v>2975.2592484999996</v>
      </c>
      <c r="G26" s="7">
        <f>G23*$D$6</f>
        <v>3003.7624827999471</v>
      </c>
      <c r="I26" s="8" t="s">
        <v>25</v>
      </c>
      <c r="L26" s="17" t="s">
        <v>62</v>
      </c>
    </row>
    <row r="27" spans="1:12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2" x14ac:dyDescent="0.2">
      <c r="A28" s="4">
        <v>26</v>
      </c>
      <c r="B28" s="5" t="s">
        <v>7</v>
      </c>
      <c r="C28" s="6">
        <f>'Løntabel oktober 2015 '!C28*(1+'Løntabel april 2016'!$D$4)</f>
        <v>26462.340944140287</v>
      </c>
      <c r="D28" s="6">
        <f>'Løntabel oktober 2015 '!D28*(1+'Løntabel april 2016'!$D$4)</f>
        <v>26823.911064770564</v>
      </c>
      <c r="E28" s="6">
        <f>'Løntabel oktober 2015 '!E28*(1+'Løntabel april 2016'!$D$4)</f>
        <v>27074.099849999999</v>
      </c>
      <c r="F28" s="6">
        <f>'Løntabel oktober 2015 '!F28*(1+'Løntabel april 2016'!$D$4)</f>
        <v>27435.591726461891</v>
      </c>
      <c r="G28" s="6">
        <f>'Løntabel oktober 2015 '!G28*(1+'Løntabel april 2016'!$D$4)</f>
        <v>27685.789524263935</v>
      </c>
      <c r="L28" s="16" t="s">
        <v>48</v>
      </c>
    </row>
    <row r="29" spans="1:12" x14ac:dyDescent="0.2">
      <c r="A29" s="2"/>
      <c r="B29" s="2" t="s">
        <v>8</v>
      </c>
      <c r="C29" s="7">
        <f>C28*$D$5</f>
        <v>1455.4287519277159</v>
      </c>
      <c r="D29" s="7">
        <f>D28*$D$5</f>
        <v>1475.3151085623811</v>
      </c>
      <c r="E29" s="7">
        <f>E28*$D$5</f>
        <v>1489.0754917499999</v>
      </c>
      <c r="F29" s="7">
        <f>F28*$D$5</f>
        <v>1508.957544955404</v>
      </c>
      <c r="G29" s="7">
        <f>G28*$D$5</f>
        <v>1522.7184238345164</v>
      </c>
      <c r="L29" s="16" t="s">
        <v>49</v>
      </c>
    </row>
    <row r="30" spans="1:12" x14ac:dyDescent="0.2">
      <c r="A30" s="2"/>
      <c r="B30" s="2" t="s">
        <v>9</v>
      </c>
      <c r="C30" s="7">
        <f>C28-C29</f>
        <v>25006.912192212571</v>
      </c>
      <c r="D30" s="7">
        <f>D28-D29</f>
        <v>25348.595956208184</v>
      </c>
      <c r="E30" s="7">
        <f>E28-E29</f>
        <v>25585.024358249997</v>
      </c>
      <c r="F30" s="7">
        <f>F28-F29</f>
        <v>25926.634181506488</v>
      </c>
      <c r="G30" s="7">
        <f>G28-G29</f>
        <v>26163.071100429417</v>
      </c>
      <c r="L30" s="16" t="s">
        <v>50</v>
      </c>
    </row>
    <row r="31" spans="1:12" x14ac:dyDescent="0.2">
      <c r="A31" s="2"/>
      <c r="B31" s="2" t="s">
        <v>10</v>
      </c>
      <c r="C31" s="7">
        <f>C28*$D$6</f>
        <v>2910.8575038554318</v>
      </c>
      <c r="D31" s="7">
        <f>D28*$D$6</f>
        <v>2950.6302171247621</v>
      </c>
      <c r="E31" s="7">
        <f>E28*$D$6</f>
        <v>2978.1509834999997</v>
      </c>
      <c r="F31" s="7">
        <f>F28*$D$6</f>
        <v>3017.9150899108081</v>
      </c>
      <c r="G31" s="7">
        <f>G28*$D$6</f>
        <v>3045.4368476690329</v>
      </c>
      <c r="L31" s="16" t="s">
        <v>63</v>
      </c>
    </row>
    <row r="32" spans="1:12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'Løntabel oktober 2015 '!C33*(1+'Løntabel april 2016'!$D$4)</f>
        <v>27336.315369358508</v>
      </c>
      <c r="D33" s="6">
        <f>'Løntabel oktober 2015 '!D33*(1+'Løntabel april 2016'!$D$4)</f>
        <v>27669.178022190939</v>
      </c>
      <c r="E33" s="6">
        <f>'Løntabel oktober 2015 '!E33*(1+'Løntabel april 2016'!$D$4)</f>
        <v>27899.601261057771</v>
      </c>
      <c r="F33" s="6">
        <f>'Løntabel oktober 2015 '!F33*(1+'Løntabel april 2016'!$D$4)</f>
        <v>28232.463913890198</v>
      </c>
      <c r="G33" s="6">
        <f>'Løntabel oktober 2015 '!G33*(1+'Løntabel april 2016'!$D$4)</f>
        <v>28462.799896016</v>
      </c>
      <c r="L33" t="s">
        <v>52</v>
      </c>
    </row>
    <row r="34" spans="1:12" x14ac:dyDescent="0.2">
      <c r="A34" s="2"/>
      <c r="B34" s="2" t="s">
        <v>8</v>
      </c>
      <c r="C34" s="7">
        <f>C33*$D$5</f>
        <v>1503.4973453147179</v>
      </c>
      <c r="D34" s="7">
        <f>D33*$D$5</f>
        <v>1521.8047912205018</v>
      </c>
      <c r="E34" s="7">
        <f>E33*$D$5</f>
        <v>1534.4780693581774</v>
      </c>
      <c r="F34" s="7">
        <f>F33*$D$5</f>
        <v>1552.7855152639609</v>
      </c>
      <c r="G34" s="7">
        <f>G33*$D$5</f>
        <v>1565.4539942808801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25832.818024043791</v>
      </c>
      <c r="D35" s="7">
        <f>D33-D34</f>
        <v>26147.373230970439</v>
      </c>
      <c r="E35" s="7">
        <f>E33-E34</f>
        <v>26365.123191699593</v>
      </c>
      <c r="F35" s="7">
        <f>F33-F34</f>
        <v>26679.678398626238</v>
      </c>
      <c r="G35" s="7">
        <f>G33-G34</f>
        <v>26897.34590173512</v>
      </c>
      <c r="L35" t="s">
        <v>46</v>
      </c>
    </row>
    <row r="36" spans="1:12" x14ac:dyDescent="0.2">
      <c r="A36" s="2"/>
      <c r="B36" s="2" t="s">
        <v>10</v>
      </c>
      <c r="C36" s="7">
        <f>C33*$D$6</f>
        <v>3006.9946906294358</v>
      </c>
      <c r="D36" s="7">
        <f>D33*$D$6</f>
        <v>3043.6095824410036</v>
      </c>
      <c r="E36" s="7">
        <f>E33*$D$6</f>
        <v>3068.9561387163549</v>
      </c>
      <c r="F36" s="7">
        <f>F33*$D$6</f>
        <v>3105.5710305279217</v>
      </c>
      <c r="G36" s="7">
        <f>G33*$D$6</f>
        <v>3130.9079885617602</v>
      </c>
    </row>
    <row r="37" spans="1:12" x14ac:dyDescent="0.2">
      <c r="A37" s="4">
        <v>29</v>
      </c>
      <c r="B37" s="5" t="s">
        <v>7</v>
      </c>
      <c r="C37" s="6">
        <f>'Løntabel oktober 2015 '!C37*(1+'Løntabel april 2016'!$D$4)</f>
        <v>27788.043517654856</v>
      </c>
      <c r="D37" s="6">
        <f>'Løntabel oktober 2015 '!D37*(1+'Løntabel april 2016'!$D$4)</f>
        <v>28105.156328731926</v>
      </c>
      <c r="E37" s="6">
        <f>'Løntabel oktober 2015 '!E37*(1+'Løntabel april 2016'!$D$4)</f>
        <v>28324.6397536925</v>
      </c>
      <c r="F37" s="6">
        <f>'Løntabel oktober 2015 '!F37*(1+'Løntabel april 2016'!$D$4)</f>
        <v>28641.66530802855</v>
      </c>
      <c r="G37" s="6">
        <f>'Løntabel oktober 2015 '!G37*(1+'Løntabel april 2016'!$D$4)</f>
        <v>28861.235989730161</v>
      </c>
    </row>
    <row r="38" spans="1:12" x14ac:dyDescent="0.2">
      <c r="A38" s="2"/>
      <c r="B38" s="2" t="s">
        <v>8</v>
      </c>
      <c r="C38" s="7">
        <f>C37*$D$5</f>
        <v>1528.3423934710172</v>
      </c>
      <c r="D38" s="7">
        <f>D37*$D$5</f>
        <v>1545.7835980802558</v>
      </c>
      <c r="E38" s="7">
        <f>E37*$D$5</f>
        <v>1557.8551864530875</v>
      </c>
      <c r="F38" s="7">
        <f>F37*$D$5</f>
        <v>1575.2915919415702</v>
      </c>
      <c r="G38" s="7">
        <f>G37*$D$5</f>
        <v>1587.367979435159</v>
      </c>
    </row>
    <row r="39" spans="1:12" x14ac:dyDescent="0.2">
      <c r="A39" s="2"/>
      <c r="B39" s="2" t="s">
        <v>9</v>
      </c>
      <c r="C39" s="7">
        <f>C37-C38</f>
        <v>26259.701124183841</v>
      </c>
      <c r="D39" s="7">
        <f>D37-D38</f>
        <v>26559.37273065167</v>
      </c>
      <c r="E39" s="7">
        <f>E37-E38</f>
        <v>26766.784567239411</v>
      </c>
      <c r="F39" s="7">
        <f>F37-F38</f>
        <v>27066.373716086979</v>
      </c>
      <c r="G39" s="7">
        <f>G37-G38</f>
        <v>27273.868010295002</v>
      </c>
    </row>
    <row r="40" spans="1:12" x14ac:dyDescent="0.2">
      <c r="A40" s="2"/>
      <c r="B40" s="2" t="s">
        <v>10</v>
      </c>
      <c r="C40" s="7">
        <f>C37*$D$6</f>
        <v>3056.6847869420344</v>
      </c>
      <c r="D40" s="7">
        <f>D37*$D$6</f>
        <v>3091.5671961605117</v>
      </c>
      <c r="E40" s="7">
        <f>E37*$D$6</f>
        <v>3115.7103729061751</v>
      </c>
      <c r="F40" s="7">
        <f>F37*$D$6</f>
        <v>3150.5831838831405</v>
      </c>
      <c r="G40" s="7">
        <f>G37*$D$6</f>
        <v>3174.735958870318</v>
      </c>
    </row>
    <row r="41" spans="1:12" x14ac:dyDescent="0.2">
      <c r="A41" s="4">
        <v>30</v>
      </c>
      <c r="B41" s="5" t="s">
        <v>7</v>
      </c>
      <c r="C41" s="6">
        <f>'Løntabel oktober 2015 '!C41*(1+'Løntabel april 2016'!$D$4)</f>
        <v>28249.5612</v>
      </c>
      <c r="D41" s="6">
        <f>'Løntabel oktober 2015 '!D41*(1+'Løntabel april 2016'!$D$4)</f>
        <v>28549.783959727214</v>
      </c>
      <c r="E41" s="6">
        <f>'Løntabel oktober 2015 '!E41*(1+'Løntabel april 2016'!$D$4)</f>
        <v>28757.738587779608</v>
      </c>
      <c r="F41" s="6">
        <f>'Løntabel oktober 2015 '!F41*(1+'Løntabel april 2016'!$D$4)</f>
        <v>29057.956312375343</v>
      </c>
      <c r="G41" s="6">
        <f>'Løntabel oktober 2015 '!G41*(1+'Løntabel april 2016'!$D$4)</f>
        <v>29265.823683686711</v>
      </c>
    </row>
    <row r="42" spans="1:12" x14ac:dyDescent="0.2">
      <c r="A42" s="2"/>
      <c r="B42" s="2" t="s">
        <v>8</v>
      </c>
      <c r="C42" s="7">
        <f>C41*$D$5</f>
        <v>1553.725866</v>
      </c>
      <c r="D42" s="7">
        <f>D41*$D$5</f>
        <v>1570.2381177849968</v>
      </c>
      <c r="E42" s="7">
        <f>E41*$D$5</f>
        <v>1581.6756223278785</v>
      </c>
      <c r="F42" s="7">
        <f>F41*$D$5</f>
        <v>1598.1875971806439</v>
      </c>
      <c r="G42" s="7">
        <f>G41*$D$5</f>
        <v>1609.620302602769</v>
      </c>
    </row>
    <row r="43" spans="1:12" x14ac:dyDescent="0.2">
      <c r="A43" s="2"/>
      <c r="B43" s="2" t="s">
        <v>9</v>
      </c>
      <c r="C43" s="7">
        <f>C41-C42</f>
        <v>26695.835333999999</v>
      </c>
      <c r="D43" s="7">
        <f>D41-D42</f>
        <v>26979.545841942218</v>
      </c>
      <c r="E43" s="7">
        <f>E41-E42</f>
        <v>27176.062965451729</v>
      </c>
      <c r="F43" s="7">
        <f>F41-F42</f>
        <v>27459.768715194699</v>
      </c>
      <c r="G43" s="7">
        <f>G41-G42</f>
        <v>27656.203381083942</v>
      </c>
    </row>
    <row r="44" spans="1:12" x14ac:dyDescent="0.2">
      <c r="A44" s="2"/>
      <c r="B44" s="2" t="s">
        <v>10</v>
      </c>
      <c r="C44" s="7">
        <f>C41*$D$6</f>
        <v>3107.451732</v>
      </c>
      <c r="D44" s="7">
        <f>D41*$D$6</f>
        <v>3140.4762355699936</v>
      </c>
      <c r="E44" s="7">
        <f>E41*$D$6</f>
        <v>3163.351244655757</v>
      </c>
      <c r="F44" s="7">
        <f>F41*$D$6</f>
        <v>3196.3751943612879</v>
      </c>
      <c r="G44" s="7">
        <f>G41*$D$6</f>
        <v>3219.240605205538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'Løntabel oktober 2015 '!C46*(1+'Løntabel april 2016'!$D$4)</f>
        <v>28721.537947346067</v>
      </c>
      <c r="D46" s="6">
        <f>'Løntabel oktober 2015 '!D46*(1+'Løntabel april 2016'!$D$4)</f>
        <v>29003.998925142827</v>
      </c>
      <c r="E46" s="6">
        <f>'Løntabel oktober 2015 '!E46*(1+'Løntabel april 2016'!$D$4)</f>
        <v>29199.475839228373</v>
      </c>
      <c r="F46" s="6">
        <f>'Løntabel oktober 2015 '!F46*(1+'Løntabel april 2016'!$D$4)</f>
        <v>29481.936817025129</v>
      </c>
      <c r="G46" s="6">
        <f>'Løntabel oktober 2015 '!G46*(1+'Løntabel april 2016'!$D$4)</f>
        <v>29677.413731110672</v>
      </c>
    </row>
    <row r="47" spans="1:12" x14ac:dyDescent="0.2">
      <c r="A47" s="2"/>
      <c r="B47" s="2" t="s">
        <v>8</v>
      </c>
      <c r="C47" s="7">
        <f>C46*$D$5</f>
        <v>1579.6845871040337</v>
      </c>
      <c r="D47" s="7">
        <f>D46*$D$5</f>
        <v>1595.2199408828556</v>
      </c>
      <c r="E47" s="7">
        <f>E46*$D$5</f>
        <v>1605.9711711575605</v>
      </c>
      <c r="F47" s="7">
        <f>F46*$D$5</f>
        <v>1621.5065249363822</v>
      </c>
      <c r="G47" s="7">
        <f>G46*$D$5</f>
        <v>1632.257755211087</v>
      </c>
    </row>
    <row r="48" spans="1:12" x14ac:dyDescent="0.2">
      <c r="A48" s="2"/>
      <c r="B48" s="2" t="s">
        <v>9</v>
      </c>
      <c r="C48" s="7">
        <f>C46-C47</f>
        <v>27141.853360242032</v>
      </c>
      <c r="D48" s="7">
        <f>D46-D47</f>
        <v>27408.77898425997</v>
      </c>
      <c r="E48" s="7">
        <f>E46-E47</f>
        <v>27593.504668070811</v>
      </c>
      <c r="F48" s="7">
        <f>F46-F47</f>
        <v>27860.430292088746</v>
      </c>
      <c r="G48" s="7">
        <f>G46-G47</f>
        <v>28045.155975899586</v>
      </c>
    </row>
    <row r="49" spans="1:7" x14ac:dyDescent="0.2">
      <c r="A49" s="2"/>
      <c r="B49" s="2" t="s">
        <v>10</v>
      </c>
      <c r="C49" s="7">
        <f>C46*$D$6</f>
        <v>3159.3691742080673</v>
      </c>
      <c r="D49" s="7">
        <f>D46*$D$6</f>
        <v>3190.4398817657111</v>
      </c>
      <c r="E49" s="7">
        <f>E46*$D$6</f>
        <v>3211.9423423151211</v>
      </c>
      <c r="F49" s="7">
        <f>F46*$D$6</f>
        <v>3243.0130498727644</v>
      </c>
      <c r="G49" s="7">
        <f>G46*$D$6</f>
        <v>3264.515510422174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'Løntabel oktober 2015 '!C52*(1+'Løntabel april 2016'!$D$4)</f>
        <v>32926.287598136369</v>
      </c>
      <c r="D52" s="6">
        <f>'Løntabel oktober 2015 '!D52*(1+'Løntabel april 2016'!$D$4)</f>
        <v>33022.869903360537</v>
      </c>
      <c r="E52" s="6">
        <f>'Løntabel oktober 2015 '!E52*(1+'Løntabel april 2016'!$D$4)</f>
        <v>33089.690199999997</v>
      </c>
      <c r="F52" s="6">
        <f>'Løntabel oktober 2015 '!F52*(1+'Løntabel april 2016'!$D$4)</f>
        <v>33186.279965118687</v>
      </c>
      <c r="G52" s="6">
        <f>'Løntabel oktober 2015 '!G52*(1+'Løntabel april 2016'!$D$4)</f>
        <v>33253.205885486335</v>
      </c>
    </row>
    <row r="53" spans="1:7" x14ac:dyDescent="0.2">
      <c r="A53" s="2"/>
      <c r="B53" s="2" t="s">
        <v>8</v>
      </c>
      <c r="C53" s="7">
        <f>C52*$D$5</f>
        <v>1810.9458178975003</v>
      </c>
      <c r="D53" s="7">
        <f>D52*$D$5</f>
        <v>1816.2578446848295</v>
      </c>
      <c r="E53" s="7">
        <f>E52*$D$5</f>
        <v>1819.9329609999998</v>
      </c>
      <c r="F53" s="7">
        <f>F52*$D$5</f>
        <v>1825.2453980815278</v>
      </c>
      <c r="G53" s="7">
        <f>G52*$D$5</f>
        <v>1828.9263237017485</v>
      </c>
    </row>
    <row r="54" spans="1:7" x14ac:dyDescent="0.2">
      <c r="A54" s="2"/>
      <c r="B54" s="2" t="s">
        <v>9</v>
      </c>
      <c r="C54" s="7">
        <f>C52-C53</f>
        <v>31115.341780238869</v>
      </c>
      <c r="D54" s="7">
        <f>D52-D53</f>
        <v>31206.612058675706</v>
      </c>
      <c r="E54" s="7">
        <f>E52-E53</f>
        <v>31269.757238999999</v>
      </c>
      <c r="F54" s="7">
        <f>F52-F53</f>
        <v>31361.034567037161</v>
      </c>
      <c r="G54" s="7">
        <f>G52-G53</f>
        <v>31424.279561784588</v>
      </c>
    </row>
    <row r="55" spans="1:7" x14ac:dyDescent="0.2">
      <c r="A55" s="2"/>
      <c r="B55" s="2" t="s">
        <v>10</v>
      </c>
      <c r="C55" s="7">
        <f>C52*$D$6</f>
        <v>3621.8916357950006</v>
      </c>
      <c r="D55" s="7">
        <f>D52*$D$6</f>
        <v>3632.515689369659</v>
      </c>
      <c r="E55" s="7">
        <f>E52*$D$6</f>
        <v>3639.8659219999995</v>
      </c>
      <c r="F55" s="7">
        <f>F52*$D$6</f>
        <v>3650.4907961630556</v>
      </c>
      <c r="G55" s="7">
        <f>G52*$D$6</f>
        <v>3657.852647403497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27" workbookViewId="0">
      <selection sqref="A1:G56"/>
    </sheetView>
  </sheetViews>
  <sheetFormatPr defaultRowHeight="12.75" x14ac:dyDescent="0.2"/>
  <cols>
    <col min="2" max="2" width="19" customWidth="1"/>
    <col min="3" max="3" width="12" customWidth="1"/>
    <col min="4" max="7" width="10.85546875" bestFit="1" customWidth="1"/>
    <col min="9" max="9" width="18.42578125" customWidth="1"/>
    <col min="10" max="10" width="11.85546875" customWidth="1"/>
    <col min="11" max="11" width="13.140625" customWidth="1"/>
    <col min="12" max="12" width="17.140625" customWidth="1"/>
    <col min="13" max="13" width="18.28515625" customWidth="1"/>
    <col min="14" max="17" width="10.28515625" customWidth="1"/>
    <col min="18" max="18" width="10.28515625" bestFit="1" customWidth="1"/>
  </cols>
  <sheetData>
    <row r="1" spans="1:20" x14ac:dyDescent="0.2">
      <c r="A1" s="3" t="s">
        <v>74</v>
      </c>
    </row>
    <row r="2" spans="1:20" x14ac:dyDescent="0.2">
      <c r="A2" s="2" t="s">
        <v>76</v>
      </c>
    </row>
    <row r="3" spans="1:20" ht="13.5" thickBot="1" x14ac:dyDescent="0.25">
      <c r="N3" t="s">
        <v>80</v>
      </c>
      <c r="Q3" s="25">
        <v>242.75</v>
      </c>
    </row>
    <row r="4" spans="1:20" ht="13.5" thickBot="1" x14ac:dyDescent="0.25">
      <c r="A4" t="s">
        <v>77</v>
      </c>
      <c r="D4" s="21">
        <v>1.4999999999999999E-2</v>
      </c>
      <c r="I4" t="s">
        <v>75</v>
      </c>
      <c r="K4" s="20">
        <v>30</v>
      </c>
      <c r="N4" s="2" t="s">
        <v>81</v>
      </c>
      <c r="Q4" s="25">
        <f>Q3*(1+D4)</f>
        <v>246.39124999999999</v>
      </c>
    </row>
    <row r="5" spans="1:20" x14ac:dyDescent="0.2">
      <c r="A5" t="s">
        <v>78</v>
      </c>
      <c r="D5" s="21">
        <v>5.5E-2</v>
      </c>
    </row>
    <row r="6" spans="1:20" x14ac:dyDescent="0.2">
      <c r="A6" t="s">
        <v>79</v>
      </c>
      <c r="D6" s="21">
        <v>0.11</v>
      </c>
    </row>
    <row r="7" spans="1:20" x14ac:dyDescent="0.2">
      <c r="D7" s="21"/>
    </row>
    <row r="9" spans="1:20" x14ac:dyDescent="0.2">
      <c r="A9" s="1" t="s">
        <v>0</v>
      </c>
      <c r="B9" s="1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O9" s="23"/>
      <c r="P9" s="23"/>
      <c r="Q9" s="23"/>
      <c r="R9" s="23"/>
      <c r="T9" s="23"/>
    </row>
    <row r="10" spans="1:20" s="10" customFormat="1" x14ac:dyDescent="0.2">
      <c r="A10" s="11"/>
      <c r="B10" s="11"/>
      <c r="C10" s="11"/>
      <c r="D10" s="11"/>
      <c r="E10" s="11"/>
      <c r="F10" s="11"/>
      <c r="G10" s="11"/>
      <c r="O10"/>
      <c r="P10"/>
      <c r="Q10"/>
      <c r="R10"/>
      <c r="S10"/>
      <c r="T10"/>
    </row>
    <row r="11" spans="1:20" x14ac:dyDescent="0.2">
      <c r="A11" s="2"/>
      <c r="B11" s="3" t="s">
        <v>6</v>
      </c>
      <c r="C11" s="2"/>
      <c r="D11" s="2"/>
      <c r="E11" s="2"/>
      <c r="F11" s="2"/>
      <c r="G11" s="2"/>
    </row>
    <row r="12" spans="1:20" x14ac:dyDescent="0.2">
      <c r="A12" s="4">
        <v>19</v>
      </c>
      <c r="B12" s="5" t="s">
        <v>7</v>
      </c>
      <c r="C12" s="6">
        <f>(('Løntabel april 2016'!C12/37*$K$4))+($Q$4*((37-$K$4)/37))</f>
        <v>19298.284527569056</v>
      </c>
      <c r="D12" s="6">
        <f>(('Løntabel april 2016'!D12/37*$K$4))+($Q$4*((37-$K$4)/37))</f>
        <v>19613.554128378371</v>
      </c>
      <c r="E12" s="6">
        <f>(('Løntabel april 2016'!E12/37*$K$4))+($Q$4*((37-$K$4)/37))</f>
        <v>19831.831249999999</v>
      </c>
      <c r="F12" s="6">
        <f>(('Løntabel april 2016'!F12/37*$K$4))+($Q$4*((37-$K$4)/37))</f>
        <v>20147.109850262859</v>
      </c>
      <c r="G12" s="6">
        <f>(('Løntabel april 2016'!G12/37*$K$4))+($Q$4*((37-$K$4)/37))</f>
        <v>20365.3961481109</v>
      </c>
      <c r="I12" s="13" t="s">
        <v>53</v>
      </c>
      <c r="J12" s="3" t="s">
        <v>55</v>
      </c>
      <c r="K12" s="3" t="s">
        <v>56</v>
      </c>
      <c r="L12" s="3" t="s">
        <v>61</v>
      </c>
      <c r="M12" s="3" t="s">
        <v>64</v>
      </c>
    </row>
    <row r="13" spans="1:20" x14ac:dyDescent="0.2">
      <c r="A13" s="2"/>
      <c r="B13" t="s">
        <v>8</v>
      </c>
      <c r="C13" s="7">
        <f>C12*$D$5</f>
        <v>1061.4056490162982</v>
      </c>
      <c r="D13" s="7">
        <f>D12*$D$5</f>
        <v>1078.7454770608103</v>
      </c>
      <c r="E13" s="7">
        <f>E12*$D$5</f>
        <v>1090.75071875</v>
      </c>
      <c r="F13" s="7">
        <f>F12*$D$5</f>
        <v>1108.0910417644573</v>
      </c>
      <c r="G13" s="7">
        <f>G12*$D$5</f>
        <v>1120.0967881460995</v>
      </c>
      <c r="I13" s="2" t="s">
        <v>15</v>
      </c>
      <c r="J13" s="15" t="s">
        <v>26</v>
      </c>
      <c r="K13" t="s">
        <v>31</v>
      </c>
      <c r="L13" t="s">
        <v>35</v>
      </c>
      <c r="M13" s="2" t="s">
        <v>65</v>
      </c>
    </row>
    <row r="14" spans="1:20" x14ac:dyDescent="0.2">
      <c r="A14" s="2"/>
      <c r="B14" t="s">
        <v>9</v>
      </c>
      <c r="C14" s="7">
        <f>C12-C13</f>
        <v>18236.878878552758</v>
      </c>
      <c r="D14" s="7">
        <f>D12-D13</f>
        <v>18534.808651317562</v>
      </c>
      <c r="E14" s="7">
        <f>E12-E13</f>
        <v>18741.080531249998</v>
      </c>
      <c r="F14" s="7">
        <f>F12-F13</f>
        <v>19039.018808498404</v>
      </c>
      <c r="G14" s="7">
        <f>G12-G13</f>
        <v>19245.2993599648</v>
      </c>
      <c r="I14" s="2" t="s">
        <v>16</v>
      </c>
      <c r="J14" s="15" t="s">
        <v>27</v>
      </c>
      <c r="K14" s="2" t="s">
        <v>57</v>
      </c>
      <c r="L14" t="s">
        <v>36</v>
      </c>
    </row>
    <row r="15" spans="1:20" x14ac:dyDescent="0.2">
      <c r="A15" s="2"/>
      <c r="B15" t="s">
        <v>10</v>
      </c>
      <c r="C15" s="7">
        <f>C12*$D$6</f>
        <v>2122.8112980325964</v>
      </c>
      <c r="D15" s="7">
        <f>D12*$D$6</f>
        <v>2157.4909541216207</v>
      </c>
      <c r="E15" s="7">
        <f>E12*$D$6</f>
        <v>2181.5014375000001</v>
      </c>
      <c r="F15" s="7">
        <f>F12*$D$6</f>
        <v>2216.1820835289145</v>
      </c>
      <c r="G15" s="7">
        <f>G12*$D$6</f>
        <v>2240.1935762921989</v>
      </c>
      <c r="I15" s="2"/>
      <c r="J15" s="15"/>
      <c r="K15" s="2"/>
    </row>
    <row r="16" spans="1:20" x14ac:dyDescent="0.2">
      <c r="A16" s="2" t="s">
        <v>72</v>
      </c>
      <c r="B16" s="3"/>
      <c r="C16" s="2"/>
      <c r="D16" s="18"/>
      <c r="E16" s="18"/>
      <c r="F16" s="2"/>
      <c r="G16" s="2"/>
      <c r="I16" s="14" t="s">
        <v>17</v>
      </c>
      <c r="J16" s="15" t="s">
        <v>28</v>
      </c>
      <c r="K16" t="s">
        <v>32</v>
      </c>
      <c r="L16" t="s">
        <v>37</v>
      </c>
    </row>
    <row r="17" spans="1:18" x14ac:dyDescent="0.2">
      <c r="A17" s="2"/>
      <c r="B17" s="3" t="s">
        <v>11</v>
      </c>
      <c r="C17" s="2"/>
      <c r="D17" s="2"/>
      <c r="E17" s="2"/>
      <c r="F17" s="2"/>
      <c r="G17" s="2"/>
      <c r="I17" s="14" t="s">
        <v>18</v>
      </c>
      <c r="J17" s="15" t="s">
        <v>29</v>
      </c>
      <c r="K17" t="s">
        <v>33</v>
      </c>
      <c r="L17" t="s">
        <v>38</v>
      </c>
    </row>
    <row r="18" spans="1:18" ht="22.5" customHeight="1" x14ac:dyDescent="0.2">
      <c r="A18" s="4">
        <v>24</v>
      </c>
      <c r="B18" s="5" t="s">
        <v>7</v>
      </c>
      <c r="C18" s="6">
        <f>(('Løntabel april 2016'!C18/37)*$K$4)+($Q$4*((37-$K$4)/37))</f>
        <v>20825.068197276141</v>
      </c>
      <c r="D18" s="6">
        <f>(('Løntabel april 2016'!D18/37)*$K$4)+($Q$4*((37-$K$4)/37))</f>
        <v>21138.396541997456</v>
      </c>
      <c r="E18" s="6">
        <f>(('Løntabel april 2016'!E18/37)*$K$4)+($Q$4*((37-$K$4)/37))</f>
        <v>21355.356301552863</v>
      </c>
      <c r="F18" s="6">
        <f>(('Løntabel april 2016'!F18/37)*$K$4)+($Q$4*((37-$K$4)/37))</f>
        <v>21668.684646274181</v>
      </c>
      <c r="G18" s="6">
        <f>(('Løntabel april 2016'!G18/37)*$K$4)+($Q$4*((37-$K$4)/37))</f>
        <v>21885.560304054052</v>
      </c>
      <c r="I18" s="14" t="s">
        <v>19</v>
      </c>
      <c r="J18" s="15" t="s">
        <v>30</v>
      </c>
      <c r="K18" s="2" t="s">
        <v>58</v>
      </c>
      <c r="L18" t="s">
        <v>39</v>
      </c>
      <c r="N18" s="23"/>
      <c r="O18" s="23"/>
      <c r="P18" s="23"/>
      <c r="Q18" s="23"/>
      <c r="R18" s="23"/>
    </row>
    <row r="19" spans="1:18" x14ac:dyDescent="0.2">
      <c r="A19" s="2"/>
      <c r="B19" s="2" t="s">
        <v>8</v>
      </c>
      <c r="C19" s="7">
        <f>C18*$D$5</f>
        <v>1145.3787508501878</v>
      </c>
      <c r="D19" s="7">
        <f>D18*$D$5</f>
        <v>1162.61180980986</v>
      </c>
      <c r="E19" s="7">
        <f>E18*$D$5</f>
        <v>1174.5445965854076</v>
      </c>
      <c r="F19" s="7">
        <f>F18*$D$5</f>
        <v>1191.7776555450801</v>
      </c>
      <c r="G19" s="7">
        <f>G18*$D$5</f>
        <v>1203.7058167229729</v>
      </c>
      <c r="I19" s="14" t="s">
        <v>20</v>
      </c>
      <c r="K19" s="2" t="s">
        <v>59</v>
      </c>
      <c r="L19" s="2" t="s">
        <v>40</v>
      </c>
    </row>
    <row r="20" spans="1:18" x14ac:dyDescent="0.2">
      <c r="A20" s="2"/>
      <c r="B20" s="2" t="s">
        <v>9</v>
      </c>
      <c r="C20" s="7">
        <f>C18-C19</f>
        <v>19679.689446425953</v>
      </c>
      <c r="D20" s="7">
        <f>D18-D19</f>
        <v>19975.784732187596</v>
      </c>
      <c r="E20" s="7">
        <f>E18-E19</f>
        <v>20180.811704967455</v>
      </c>
      <c r="F20" s="7">
        <f>F18-F19</f>
        <v>20476.906990729101</v>
      </c>
      <c r="G20" s="7">
        <f>G18-G19</f>
        <v>20681.854487331078</v>
      </c>
      <c r="I20" s="14"/>
      <c r="K20" s="2"/>
      <c r="L20" s="2"/>
    </row>
    <row r="21" spans="1:18" x14ac:dyDescent="0.2">
      <c r="A21" s="2"/>
      <c r="B21" s="2" t="s">
        <v>10</v>
      </c>
      <c r="C21" s="7">
        <f>C18*$D$6</f>
        <v>2290.7575017003755</v>
      </c>
      <c r="D21" s="7">
        <f>D18*$D$6</f>
        <v>2325.22361961972</v>
      </c>
      <c r="E21" s="7">
        <f>E18*$D$6</f>
        <v>2349.0891931708152</v>
      </c>
      <c r="F21" s="7">
        <f>F18*$D$6</f>
        <v>2383.5553110901601</v>
      </c>
      <c r="G21" s="7">
        <f>G18*$D$6</f>
        <v>2407.4116334459459</v>
      </c>
      <c r="I21" s="14" t="s">
        <v>21</v>
      </c>
      <c r="K21" t="s">
        <v>34</v>
      </c>
      <c r="L21" t="s">
        <v>42</v>
      </c>
    </row>
    <row r="22" spans="1:18" x14ac:dyDescent="0.2">
      <c r="A22" s="2" t="s">
        <v>72</v>
      </c>
      <c r="B22" s="2"/>
      <c r="C22" s="7"/>
      <c r="D22" s="7"/>
      <c r="E22" s="7"/>
      <c r="F22" s="7"/>
      <c r="G22" s="19"/>
      <c r="I22" s="14" t="s">
        <v>22</v>
      </c>
      <c r="K22" t="s">
        <v>60</v>
      </c>
      <c r="L22" s="16" t="s">
        <v>43</v>
      </c>
    </row>
    <row r="23" spans="1:18" ht="12.75" customHeight="1" x14ac:dyDescent="0.2">
      <c r="A23" s="4">
        <v>25</v>
      </c>
      <c r="B23" s="5" t="s">
        <v>7</v>
      </c>
      <c r="C23" s="6">
        <f>(('Løntabel april 2016'!C23/37)*$K$4)+($Q$4*((37-$K$4)/37))</f>
        <v>21159.966054635763</v>
      </c>
      <c r="D23" s="6">
        <f>(('Løntabel april 2016'!D23/37)*$K$4)+($Q$4*((37-$K$4)/37))</f>
        <v>21463.486859580174</v>
      </c>
      <c r="E23" s="6">
        <f>(('Løntabel april 2016'!E23/37)*$K$4)+($Q$4*((37-$K$4)/37))</f>
        <v>21673.592837956949</v>
      </c>
      <c r="F23" s="6">
        <f>(('Løntabel april 2016'!F23/37)*$K$4)+($Q$4*((37-$K$4)/37))</f>
        <v>21977.272412162158</v>
      </c>
      <c r="G23" s="6">
        <f>(('Løntabel april 2016'!G23/37)*$K$4)+($Q$4*((37-$K$4)/37))</f>
        <v>22187.369962284618</v>
      </c>
      <c r="I23" s="14" t="s">
        <v>23</v>
      </c>
      <c r="L23" s="16" t="s">
        <v>44</v>
      </c>
    </row>
    <row r="24" spans="1:18" x14ac:dyDescent="0.2">
      <c r="A24" s="2"/>
      <c r="B24" s="2" t="s">
        <v>8</v>
      </c>
      <c r="C24" s="7">
        <f>C23*$D$5</f>
        <v>1163.798133004967</v>
      </c>
      <c r="D24" s="7">
        <f>D23*$D$5</f>
        <v>1180.4917772769097</v>
      </c>
      <c r="E24" s="7">
        <f>E23*$D$5</f>
        <v>1192.0476060876322</v>
      </c>
      <c r="F24" s="7">
        <f>F23*$D$5</f>
        <v>1208.7499826689186</v>
      </c>
      <c r="G24" s="7">
        <f>G23*$D$5</f>
        <v>1220.3053479256539</v>
      </c>
      <c r="I24" s="8" t="s">
        <v>24</v>
      </c>
      <c r="L24" s="16" t="s">
        <v>45</v>
      </c>
    </row>
    <row r="25" spans="1:18" x14ac:dyDescent="0.2">
      <c r="A25" s="2"/>
      <c r="B25" s="2" t="s">
        <v>9</v>
      </c>
      <c r="C25" s="7">
        <f>C23-C24</f>
        <v>19996.167921630797</v>
      </c>
      <c r="D25" s="7">
        <f>D23-D24</f>
        <v>20282.995082303263</v>
      </c>
      <c r="E25" s="7">
        <f>E23-E24</f>
        <v>20481.545231869317</v>
      </c>
      <c r="F25" s="7">
        <f>F23-F24</f>
        <v>20768.522429493238</v>
      </c>
      <c r="G25" s="7">
        <f>G23-G24</f>
        <v>20967.064614358966</v>
      </c>
      <c r="I25" s="8"/>
      <c r="L25" s="16"/>
    </row>
    <row r="26" spans="1:18" x14ac:dyDescent="0.2">
      <c r="A26" s="2"/>
      <c r="B26" s="2" t="s">
        <v>10</v>
      </c>
      <c r="C26" s="7">
        <f>C23*$D$6</f>
        <v>2327.596266009934</v>
      </c>
      <c r="D26" s="7">
        <f>D23*$D$6</f>
        <v>2360.9835545538194</v>
      </c>
      <c r="E26" s="7">
        <f>E23*$D$6</f>
        <v>2384.0952121752644</v>
      </c>
      <c r="F26" s="7">
        <f>F23*$D$6</f>
        <v>2417.4999653378372</v>
      </c>
      <c r="G26" s="7">
        <f>G23*$D$6</f>
        <v>2440.6106958513078</v>
      </c>
      <c r="I26" s="8" t="s">
        <v>25</v>
      </c>
      <c r="L26" s="17" t="s">
        <v>62</v>
      </c>
    </row>
    <row r="27" spans="1:18" x14ac:dyDescent="0.2">
      <c r="A27" s="2" t="s">
        <v>72</v>
      </c>
      <c r="B27" s="2"/>
      <c r="C27" s="7"/>
      <c r="D27" s="7"/>
      <c r="E27" s="7"/>
      <c r="F27" s="19"/>
      <c r="G27" s="7"/>
      <c r="I27" s="8" t="s">
        <v>54</v>
      </c>
      <c r="L27" s="16" t="s">
        <v>47</v>
      </c>
    </row>
    <row r="28" spans="1:18" x14ac:dyDescent="0.2">
      <c r="A28" s="4">
        <v>26</v>
      </c>
      <c r="B28" s="5" t="s">
        <v>7</v>
      </c>
      <c r="C28" s="6">
        <f>(('Løntabel april 2016'!C28/37)*$K$4)+($Q$4*((37-$K$4)/37))</f>
        <v>21502.566677681312</v>
      </c>
      <c r="D28" s="6">
        <f>(('Løntabel april 2016'!D28/37)*$K$4)+($Q$4*((37-$K$4)/37))</f>
        <v>21795.731640354508</v>
      </c>
      <c r="E28" s="6">
        <f>(('Løntabel april 2016'!E28/37)*$K$4)+($Q$4*((37-$K$4)/37))</f>
        <v>21998.58741216216</v>
      </c>
      <c r="F28" s="6">
        <f>(('Løntabel april 2016'!F28/37)*$K$4)+($Q$4*((37-$K$4)/37))</f>
        <v>22291.688933617748</v>
      </c>
      <c r="G28" s="6">
        <f>(('Løntabel april 2016'!G28/37)*$K$4)+($Q$4*((37-$K$4)/37))</f>
        <v>22494.552012916702</v>
      </c>
      <c r="L28" s="16" t="s">
        <v>48</v>
      </c>
    </row>
    <row r="29" spans="1:18" x14ac:dyDescent="0.2">
      <c r="A29" s="2"/>
      <c r="B29" s="2" t="s">
        <v>8</v>
      </c>
      <c r="C29" s="7">
        <f>C28*$D$5</f>
        <v>1182.6411672724721</v>
      </c>
      <c r="D29" s="7">
        <f>D28*$D$5</f>
        <v>1198.7652402194979</v>
      </c>
      <c r="E29" s="7">
        <f>E28*$D$5</f>
        <v>1209.9223076689188</v>
      </c>
      <c r="F29" s="7">
        <f>F28*$D$5</f>
        <v>1226.0428913489761</v>
      </c>
      <c r="G29" s="7">
        <f>G28*$D$5</f>
        <v>1237.2003607104186</v>
      </c>
      <c r="L29" s="16" t="s">
        <v>49</v>
      </c>
    </row>
    <row r="30" spans="1:18" x14ac:dyDescent="0.2">
      <c r="A30" s="2"/>
      <c r="B30" s="2" t="s">
        <v>9</v>
      </c>
      <c r="C30" s="7">
        <f>C28-C29</f>
        <v>20319.925510408841</v>
      </c>
      <c r="D30" s="7">
        <f>D28-D29</f>
        <v>20596.96640013501</v>
      </c>
      <c r="E30" s="7">
        <f>E28-E29</f>
        <v>20788.665104493241</v>
      </c>
      <c r="F30" s="7">
        <f>F28-F29</f>
        <v>21065.646042268771</v>
      </c>
      <c r="G30" s="7">
        <f>G28-G29</f>
        <v>21257.351652206282</v>
      </c>
      <c r="L30" s="16" t="s">
        <v>50</v>
      </c>
    </row>
    <row r="31" spans="1:18" x14ac:dyDescent="0.2">
      <c r="A31" s="2"/>
      <c r="B31" s="2" t="s">
        <v>10</v>
      </c>
      <c r="C31" s="7">
        <f>C28*$D$6</f>
        <v>2365.2823345449442</v>
      </c>
      <c r="D31" s="7">
        <f>D28*$D$6</f>
        <v>2397.5304804389957</v>
      </c>
      <c r="E31" s="7">
        <f>E28*$D$6</f>
        <v>2419.8446153378377</v>
      </c>
      <c r="F31" s="7">
        <f>F28*$D$6</f>
        <v>2452.0857826979523</v>
      </c>
      <c r="G31" s="7">
        <f>G28*$D$6</f>
        <v>2474.4007214208373</v>
      </c>
      <c r="L31" s="16" t="s">
        <v>63</v>
      </c>
    </row>
    <row r="32" spans="1:18" x14ac:dyDescent="0.2">
      <c r="A32" s="2" t="s">
        <v>72</v>
      </c>
      <c r="B32" s="2"/>
      <c r="C32" s="7"/>
      <c r="D32" s="7"/>
      <c r="E32" s="19"/>
      <c r="F32" s="7"/>
      <c r="G32" s="7"/>
      <c r="L32" t="s">
        <v>51</v>
      </c>
    </row>
    <row r="33" spans="1:12" x14ac:dyDescent="0.2">
      <c r="A33" s="4">
        <v>28</v>
      </c>
      <c r="B33" s="5" t="s">
        <v>7</v>
      </c>
      <c r="C33" s="6">
        <f>(('Løntabel april 2016'!C33/37)*$K$4)+($Q$4*((37-$K$4)/37))</f>
        <v>22211.194590020408</v>
      </c>
      <c r="D33" s="6">
        <f>(('Løntabel april 2016'!D33/37)*$K$4)+($Q$4*((37-$K$4)/37))</f>
        <v>22481.083227452113</v>
      </c>
      <c r="E33" s="6">
        <f>(('Løntabel april 2016'!E33/37)*$K$4)+($Q$4*((37-$K$4)/37))</f>
        <v>22667.912880587381</v>
      </c>
      <c r="F33" s="6">
        <f>(('Løntabel april 2016'!F33/37)*$K$4)+($Q$4*((37-$K$4)/37))</f>
        <v>22937.801518019078</v>
      </c>
      <c r="G33" s="6">
        <f>(('Løntabel april 2016'!G33/37)*$K$4)+($Q$4*((37-$K$4)/37))</f>
        <v>23124.560422445404</v>
      </c>
      <c r="L33" t="s">
        <v>52</v>
      </c>
    </row>
    <row r="34" spans="1:12" x14ac:dyDescent="0.2">
      <c r="A34" s="2"/>
      <c r="B34" s="2" t="s">
        <v>8</v>
      </c>
      <c r="C34" s="7">
        <f>C33*$D$5</f>
        <v>1221.6157024511224</v>
      </c>
      <c r="D34" s="7">
        <f>D33*$D$5</f>
        <v>1236.4595775098662</v>
      </c>
      <c r="E34" s="7">
        <f>E33*$D$5</f>
        <v>1246.7352084323059</v>
      </c>
      <c r="F34" s="7">
        <f>F33*$D$5</f>
        <v>1261.5790834910492</v>
      </c>
      <c r="G34" s="7">
        <f>G33*$D$5</f>
        <v>1271.8508232344973</v>
      </c>
      <c r="L34" s="2" t="s">
        <v>41</v>
      </c>
    </row>
    <row r="35" spans="1:12" x14ac:dyDescent="0.2">
      <c r="A35" s="2"/>
      <c r="B35" s="2" t="s">
        <v>9</v>
      </c>
      <c r="C35" s="7">
        <f>C33-C34</f>
        <v>20989.578887569285</v>
      </c>
      <c r="D35" s="7">
        <f>D33-D34</f>
        <v>21244.623649942245</v>
      </c>
      <c r="E35" s="7">
        <f>E33-E34</f>
        <v>21421.177672155074</v>
      </c>
      <c r="F35" s="7">
        <f>F33-F34</f>
        <v>21676.22243452803</v>
      </c>
      <c r="G35" s="7">
        <f>G33-G34</f>
        <v>21852.709599210906</v>
      </c>
      <c r="L35" t="s">
        <v>46</v>
      </c>
    </row>
    <row r="36" spans="1:12" x14ac:dyDescent="0.2">
      <c r="A36" s="2"/>
      <c r="B36" s="2" t="s">
        <v>10</v>
      </c>
      <c r="C36" s="7">
        <f>C33*$D$6</f>
        <v>2443.2314049022448</v>
      </c>
      <c r="D36" s="7">
        <f>D33*$D$6</f>
        <v>2472.9191550197324</v>
      </c>
      <c r="E36" s="7">
        <f>E33*$D$6</f>
        <v>2493.4704168646117</v>
      </c>
      <c r="F36" s="7">
        <f>F33*$D$6</f>
        <v>2523.1581669820985</v>
      </c>
      <c r="G36" s="7">
        <f>G33*$D$6</f>
        <v>2543.7016464689946</v>
      </c>
    </row>
    <row r="37" spans="1:12" x14ac:dyDescent="0.2">
      <c r="A37" s="4">
        <v>29</v>
      </c>
      <c r="B37" s="5" t="s">
        <v>7</v>
      </c>
      <c r="C37" s="6">
        <f>(('Løntabel april 2016'!C37/37)*$K$4)+($Q$4*((37-$K$4)/37))</f>
        <v>22577.460656206636</v>
      </c>
      <c r="D37" s="6">
        <f>(('Løntabel april 2016'!D37/37)*$K$4)+($Q$4*((37-$K$4)/37))</f>
        <v>22834.579151674534</v>
      </c>
      <c r="E37" s="6">
        <f>(('Løntabel april 2016'!E37/37)*$K$4)+($Q$4*((37-$K$4)/37))</f>
        <v>23012.538685426349</v>
      </c>
      <c r="F37" s="6">
        <f>(('Løntabel april 2016'!F37/37)*$K$4)+($Q$4*((37-$K$4)/37))</f>
        <v>23269.586432185311</v>
      </c>
      <c r="G37" s="6">
        <f>(('Løntabel april 2016'!G37/37)*$K$4)+($Q$4*((37-$K$4)/37))</f>
        <v>23447.616714646076</v>
      </c>
    </row>
    <row r="38" spans="1:12" x14ac:dyDescent="0.2">
      <c r="A38" s="2"/>
      <c r="B38" s="2" t="s">
        <v>8</v>
      </c>
      <c r="C38" s="7">
        <f>C37*$D$5</f>
        <v>1241.7603360913649</v>
      </c>
      <c r="D38" s="7">
        <f>D37*$D$5</f>
        <v>1255.9018533420995</v>
      </c>
      <c r="E38" s="7">
        <f>E37*$D$5</f>
        <v>1265.6896276984492</v>
      </c>
      <c r="F38" s="7">
        <f>F37*$D$5</f>
        <v>1279.8272537701921</v>
      </c>
      <c r="G38" s="7">
        <f>G37*$D$5</f>
        <v>1289.6189193055341</v>
      </c>
    </row>
    <row r="39" spans="1:12" x14ac:dyDescent="0.2">
      <c r="A39" s="2"/>
      <c r="B39" s="2" t="s">
        <v>9</v>
      </c>
      <c r="C39" s="7">
        <f>C37-C38</f>
        <v>21335.700320115273</v>
      </c>
      <c r="D39" s="7">
        <f>D37-D38</f>
        <v>21578.677298332434</v>
      </c>
      <c r="E39" s="7">
        <f>E37-E38</f>
        <v>21746.849057727901</v>
      </c>
      <c r="F39" s="7">
        <f>F37-F38</f>
        <v>21989.759178415119</v>
      </c>
      <c r="G39" s="7">
        <f>G37-G38</f>
        <v>22157.997795340543</v>
      </c>
    </row>
    <row r="40" spans="1:12" x14ac:dyDescent="0.2">
      <c r="A40" s="2"/>
      <c r="B40" s="2" t="s">
        <v>10</v>
      </c>
      <c r="C40" s="7">
        <f>C37*$D$6</f>
        <v>2483.5206721827299</v>
      </c>
      <c r="D40" s="7">
        <f>D37*$D$6</f>
        <v>2511.8037066841989</v>
      </c>
      <c r="E40" s="7">
        <f>E37*$D$6</f>
        <v>2531.3792553968983</v>
      </c>
      <c r="F40" s="7">
        <f>F37*$D$6</f>
        <v>2559.6545075403842</v>
      </c>
      <c r="G40" s="7">
        <f>G37*$D$6</f>
        <v>2579.2378386110681</v>
      </c>
    </row>
    <row r="41" spans="1:12" x14ac:dyDescent="0.2">
      <c r="A41" s="4">
        <v>30</v>
      </c>
      <c r="B41" s="5" t="s">
        <v>7</v>
      </c>
      <c r="C41" s="6">
        <f>(('Løntabel april 2016'!C41/37)*$K$4)+($Q$4*((37-$K$4)/37))</f>
        <v>22951.664182432429</v>
      </c>
      <c r="D41" s="6">
        <f>(('Løntabel april 2016'!D41/37)*$K$4)+($Q$4*((37-$K$4)/37))</f>
        <v>23195.088041670715</v>
      </c>
      <c r="E41" s="6">
        <f>(('Løntabel april 2016'!E41/37)*$K$4)+($Q$4*((37-$K$4)/37))</f>
        <v>23363.699902253735</v>
      </c>
      <c r="F41" s="6">
        <f>(('Løntabel april 2016'!F41/37)*$K$4)+($Q$4*((37-$K$4)/37))</f>
        <v>23607.119678952979</v>
      </c>
      <c r="G41" s="6">
        <f>(('Løntabel april 2016'!G41/37)*$K$4)+($Q$4*((37-$K$4)/37))</f>
        <v>23775.66079082706</v>
      </c>
    </row>
    <row r="42" spans="1:12" x14ac:dyDescent="0.2">
      <c r="A42" s="2"/>
      <c r="B42" s="2" t="s">
        <v>8</v>
      </c>
      <c r="C42" s="7">
        <f>C41*$D$5</f>
        <v>1262.3415300337836</v>
      </c>
      <c r="D42" s="7">
        <f>D41*$D$5</f>
        <v>1275.7298422918893</v>
      </c>
      <c r="E42" s="7">
        <f>E41*$D$5</f>
        <v>1285.0034946239555</v>
      </c>
      <c r="F42" s="7">
        <f>F41*$D$5</f>
        <v>1298.3915823424138</v>
      </c>
      <c r="G42" s="7">
        <f>G41*$D$5</f>
        <v>1307.6613434954884</v>
      </c>
    </row>
    <row r="43" spans="1:12" x14ac:dyDescent="0.2">
      <c r="A43" s="2"/>
      <c r="B43" s="2" t="s">
        <v>9</v>
      </c>
      <c r="C43" s="7">
        <f>C41-C42</f>
        <v>21689.322652398645</v>
      </c>
      <c r="D43" s="7">
        <f>D41-D42</f>
        <v>21919.358199378825</v>
      </c>
      <c r="E43" s="7">
        <f>E41-E42</f>
        <v>22078.696407629781</v>
      </c>
      <c r="F43" s="7">
        <f>F41-F42</f>
        <v>22308.728096610565</v>
      </c>
      <c r="G43" s="7">
        <f>G41-G42</f>
        <v>22467.999447331571</v>
      </c>
    </row>
    <row r="44" spans="1:12" x14ac:dyDescent="0.2">
      <c r="A44" s="2"/>
      <c r="B44" s="2" t="s">
        <v>10</v>
      </c>
      <c r="C44" s="7">
        <f>C41*$D$6</f>
        <v>2524.6830600675671</v>
      </c>
      <c r="D44" s="7">
        <f>D41*$D$6</f>
        <v>2551.4596845837787</v>
      </c>
      <c r="E44" s="7">
        <f>E41*$D$6</f>
        <v>2570.006989247911</v>
      </c>
      <c r="F44" s="7">
        <f>F41*$D$6</f>
        <v>2596.7831646848276</v>
      </c>
      <c r="G44" s="7">
        <f>G41*$D$6</f>
        <v>2615.3226869909768</v>
      </c>
    </row>
    <row r="45" spans="1:12" x14ac:dyDescent="0.2">
      <c r="A45" s="2" t="s">
        <v>72</v>
      </c>
      <c r="B45" s="2"/>
      <c r="C45" s="19"/>
      <c r="D45" s="7"/>
      <c r="E45" s="7"/>
      <c r="F45" s="7"/>
      <c r="G45" s="7"/>
    </row>
    <row r="46" spans="1:12" x14ac:dyDescent="0.2">
      <c r="A46" s="4">
        <v>31</v>
      </c>
      <c r="B46" s="5" t="s">
        <v>7</v>
      </c>
      <c r="C46" s="6">
        <f>(('Løntabel april 2016'!C46/37)*$K$4)+($Q$4*((37-$K$4)/37))</f>
        <v>23334.348031631944</v>
      </c>
      <c r="D46" s="6">
        <f>(('Løntabel april 2016'!D46/37)*$K$4)+($Q$4*((37-$K$4)/37))</f>
        <v>23563.370446061752</v>
      </c>
      <c r="E46" s="6">
        <f>(('Løntabel april 2016'!E46/37)*$K$4)+($Q$4*((37-$K$4)/37))</f>
        <v>23721.865241266249</v>
      </c>
      <c r="F46" s="6">
        <f>(('Løntabel april 2016'!F46/37)*$K$4)+($Q$4*((37-$K$4)/37))</f>
        <v>23950.887655696049</v>
      </c>
      <c r="G46" s="6">
        <f>(('Løntabel april 2016'!G46/37)*$K$4)+($Q$4*((37-$K$4)/37))</f>
        <v>24109.382450900543</v>
      </c>
    </row>
    <row r="47" spans="1:12" x14ac:dyDescent="0.2">
      <c r="A47" s="2"/>
      <c r="B47" s="2" t="s">
        <v>8</v>
      </c>
      <c r="C47" s="7">
        <f>C46*$D$5</f>
        <v>1283.389141739757</v>
      </c>
      <c r="D47" s="7">
        <f>D46*$D$5</f>
        <v>1295.9853745333965</v>
      </c>
      <c r="E47" s="7">
        <f>E46*$D$5</f>
        <v>1304.7025882696437</v>
      </c>
      <c r="F47" s="7">
        <f>F46*$D$5</f>
        <v>1317.2988210632827</v>
      </c>
      <c r="G47" s="7">
        <f>G46*$D$5</f>
        <v>1326.01603479953</v>
      </c>
    </row>
    <row r="48" spans="1:12" x14ac:dyDescent="0.2">
      <c r="A48" s="2"/>
      <c r="B48" s="2" t="s">
        <v>9</v>
      </c>
      <c r="C48" s="7">
        <f>C46-C47</f>
        <v>22050.958889892187</v>
      </c>
      <c r="D48" s="7">
        <f>D46-D47</f>
        <v>22267.385071528355</v>
      </c>
      <c r="E48" s="7">
        <f>E46-E47</f>
        <v>22417.162652996605</v>
      </c>
      <c r="F48" s="7">
        <f>F46-F47</f>
        <v>22633.588834632767</v>
      </c>
      <c r="G48" s="7">
        <f>G46-G47</f>
        <v>22783.366416101013</v>
      </c>
    </row>
    <row r="49" spans="1:7" x14ac:dyDescent="0.2">
      <c r="A49" s="2"/>
      <c r="B49" s="2" t="s">
        <v>10</v>
      </c>
      <c r="C49" s="7">
        <f>C46*$D$6</f>
        <v>2566.7782834795139</v>
      </c>
      <c r="D49" s="7">
        <f>D46*$D$6</f>
        <v>2591.9707490667929</v>
      </c>
      <c r="E49" s="7">
        <f>E46*$D$6</f>
        <v>2609.4051765392874</v>
      </c>
      <c r="F49" s="7">
        <f>F46*$D$6</f>
        <v>2634.5976421265655</v>
      </c>
      <c r="G49" s="7">
        <f>G46*$D$6</f>
        <v>2652.0320695990599</v>
      </c>
    </row>
    <row r="50" spans="1:7" x14ac:dyDescent="0.2">
      <c r="A50" s="2"/>
      <c r="B50" s="3"/>
      <c r="C50" s="2"/>
      <c r="D50" s="2"/>
      <c r="E50" s="2"/>
      <c r="F50" s="2"/>
      <c r="G50" s="2"/>
    </row>
    <row r="51" spans="1:7" x14ac:dyDescent="0.2">
      <c r="A51" s="2"/>
      <c r="B51" s="3" t="s">
        <v>12</v>
      </c>
      <c r="C51" s="2"/>
      <c r="D51" s="2"/>
      <c r="E51" s="2"/>
      <c r="F51" s="2"/>
      <c r="G51" s="2"/>
    </row>
    <row r="52" spans="1:7" x14ac:dyDescent="0.2">
      <c r="A52" s="4">
        <v>39</v>
      </c>
      <c r="B52" s="5" t="s">
        <v>7</v>
      </c>
      <c r="C52" s="6">
        <f>(('Løntabel april 2016'!C52/37)*$K$4)+($Q$4*((37-$K$4)/37))</f>
        <v>26743.604505245701</v>
      </c>
      <c r="D52" s="6">
        <f>(('Løntabel april 2016'!D52/37)*$K$4)+($Q$4*((37-$K$4)/37))</f>
        <v>26821.914482454489</v>
      </c>
      <c r="E52" s="6">
        <f>(('Løntabel april 2016'!E52/37)*$K$4)+($Q$4*((37-$K$4)/37))</f>
        <v>26876.093101351347</v>
      </c>
      <c r="F52" s="6">
        <f>(('Løntabel april 2016'!F52/37)*$K$4)+($Q$4*((37-$K$4)/37))</f>
        <v>26954.409127123257</v>
      </c>
      <c r="G52" s="6">
        <f>(('Løntabel april 2016'!G52/37)*$K$4)+($Q$4*((37-$K$4)/37))</f>
        <v>27008.673386880811</v>
      </c>
    </row>
    <row r="53" spans="1:7" x14ac:dyDescent="0.2">
      <c r="A53" s="2"/>
      <c r="B53" s="2" t="s">
        <v>8</v>
      </c>
      <c r="C53" s="7">
        <f>C52*$D$5</f>
        <v>1470.8982477885136</v>
      </c>
      <c r="D53" s="7">
        <f>D52*$D$5</f>
        <v>1475.2052965349969</v>
      </c>
      <c r="E53" s="7">
        <f>E52*$D$5</f>
        <v>1478.1851205743242</v>
      </c>
      <c r="F53" s="7">
        <f>F52*$D$5</f>
        <v>1482.4925019917791</v>
      </c>
      <c r="G53" s="7">
        <f>G52*$D$5</f>
        <v>1485.4770362784445</v>
      </c>
    </row>
    <row r="54" spans="1:7" x14ac:dyDescent="0.2">
      <c r="A54" s="2"/>
      <c r="B54" s="2" t="s">
        <v>9</v>
      </c>
      <c r="C54" s="7">
        <f>C52-C53</f>
        <v>25272.706257457186</v>
      </c>
      <c r="D54" s="7">
        <f>D52-D53</f>
        <v>25346.709185919492</v>
      </c>
      <c r="E54" s="7">
        <f>E52-E53</f>
        <v>25397.907980777025</v>
      </c>
      <c r="F54" s="7">
        <f>F52-F53</f>
        <v>25471.916625131478</v>
      </c>
      <c r="G54" s="7">
        <f>G52-G53</f>
        <v>25523.196350602368</v>
      </c>
    </row>
    <row r="55" spans="1:7" x14ac:dyDescent="0.2">
      <c r="A55" s="2"/>
      <c r="B55" s="2" t="s">
        <v>10</v>
      </c>
      <c r="C55" s="7">
        <f>C52*$D$6</f>
        <v>2941.7964955770271</v>
      </c>
      <c r="D55" s="7">
        <f>D52*$D$6</f>
        <v>2950.4105930699939</v>
      </c>
      <c r="E55" s="7">
        <f>E52*$D$6</f>
        <v>2956.3702411486483</v>
      </c>
      <c r="F55" s="7">
        <f>F52*$D$6</f>
        <v>2964.9850039835583</v>
      </c>
      <c r="G55" s="7">
        <f>G52*$D$6</f>
        <v>2970.9540725568891</v>
      </c>
    </row>
    <row r="56" spans="1:7" x14ac:dyDescent="0.2">
      <c r="A56" s="2" t="s">
        <v>72</v>
      </c>
      <c r="E5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Løntabel 1 okt. 2012</vt:lpstr>
      <vt:lpstr>Løntabel 1 okt. 2013</vt:lpstr>
      <vt:lpstr>Løntabel 1 aug. 2014</vt:lpstr>
      <vt:lpstr>Ark1</vt:lpstr>
      <vt:lpstr>Løntabel oktober 2015 </vt:lpstr>
      <vt:lpstr>Deltid oktober 2015</vt:lpstr>
      <vt:lpstr>Timelønnede oktober 2015</vt:lpstr>
      <vt:lpstr>Løntabel april 2016</vt:lpstr>
      <vt:lpstr>Deltid april 2016 </vt:lpstr>
      <vt:lpstr>Timelønnede april 2016</vt:lpstr>
      <vt:lpstr>Løntabel januar 2017</vt:lpstr>
      <vt:lpstr>Deltid januar 2017</vt:lpstr>
      <vt:lpstr>Timelønnede januar 2017</vt:lpstr>
    </vt:vector>
  </TitlesOfParts>
  <Company>Lægeforeningen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tbn</dc:creator>
  <cp:lastModifiedBy>Tine Backhausen</cp:lastModifiedBy>
  <cp:lastPrinted>2016-11-24T10:50:02Z</cp:lastPrinted>
  <dcterms:created xsi:type="dcterms:W3CDTF">2011-05-31T12:32:57Z</dcterms:created>
  <dcterms:modified xsi:type="dcterms:W3CDTF">2017-01-03T09:23:56Z</dcterms:modified>
</cp:coreProperties>
</file>